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885" windowWidth="15360" windowHeight="7260" tabRatio="690" activeTab="0"/>
  </bookViews>
  <sheets>
    <sheet name="PONTE RUA TUCURUVI" sheetId="1" r:id="rId1"/>
    <sheet name="MEMÓRIA DE CÁLCULO" sheetId="2" r:id="rId2"/>
    <sheet name="QUANTITATIVOS" sheetId="3" r:id="rId3"/>
  </sheets>
  <externalReferences>
    <externalReference r:id="rId6"/>
  </externalReferences>
  <definedNames>
    <definedName name="DESCEVP">#REF!</definedName>
    <definedName name="DESCMAD">#REF!</definedName>
    <definedName name="DESCMET">#REF!</definedName>
    <definedName name="_xlnm.Print_Area" localSheetId="0">'PONTE RUA TUCURUVI'!$A$1:$J$79</definedName>
    <definedName name="_xlnm.Print_Titles" localSheetId="0">'PONTE RUA TUCURUVI'!$1:$2</definedName>
    <definedName name="RELATCOM">#REF!</definedName>
    <definedName name="RELATEVP">#REF!</definedName>
    <definedName name="RELATFAC">#REF!</definedName>
    <definedName name="RELATMAD">#REF!</definedName>
    <definedName name="RELATMET">#REF!</definedName>
  </definedNames>
  <calcPr fullCalcOnLoad="1" fullPrecision="0"/>
</workbook>
</file>

<file path=xl/sharedStrings.xml><?xml version="1.0" encoding="utf-8"?>
<sst xmlns="http://schemas.openxmlformats.org/spreadsheetml/2006/main" count="690" uniqueCount="220">
  <si>
    <t>UN</t>
  </si>
  <si>
    <t>ITEM</t>
  </si>
  <si>
    <t>DESCRIÇÃO DOS SERVIÇOS</t>
  </si>
  <si>
    <t>QUANTIDADE</t>
  </si>
  <si>
    <t>PREÇO TOTAL</t>
  </si>
  <si>
    <t>.</t>
  </si>
  <si>
    <t>TOTAL DO ITEM</t>
  </si>
  <si>
    <t xml:space="preserve">PREÇO UNITÁRIO </t>
  </si>
  <si>
    <t>PLANILHA</t>
  </si>
  <si>
    <t>CÓDIGO</t>
  </si>
  <si>
    <t>TOTAL</t>
  </si>
  <si>
    <t>1.0</t>
  </si>
  <si>
    <t>2.0</t>
  </si>
  <si>
    <t>CPOS</t>
  </si>
  <si>
    <t>m³</t>
  </si>
  <si>
    <t>m²</t>
  </si>
  <si>
    <t>m</t>
  </si>
  <si>
    <t>un</t>
  </si>
  <si>
    <t>kg</t>
  </si>
  <si>
    <t>SERVIÇOS PRELIMINARES</t>
  </si>
  <si>
    <t>unxmês</t>
  </si>
  <si>
    <t>02.02.150</t>
  </si>
  <si>
    <t>Locação de vias, calçadas, tanques e lagoas</t>
  </si>
  <si>
    <t>02.10.060</t>
  </si>
  <si>
    <t>Lançamento e adensamento de concreto ou massa por bombeamento</t>
  </si>
  <si>
    <t>11.16.080</t>
  </si>
  <si>
    <t>10.01.040</t>
  </si>
  <si>
    <t>3.0</t>
  </si>
  <si>
    <t>4.0</t>
  </si>
  <si>
    <t>5.0</t>
  </si>
  <si>
    <t>6.0</t>
  </si>
  <si>
    <t>INICIO, APOIO E ADMINISTRAÇÃO DE OBRA</t>
  </si>
  <si>
    <t>Locação de container tipo escritório com 1 vaso sanitário, 1 lavatório e 1 ponto para chuveiro - área mínima de 13,80 m²</t>
  </si>
  <si>
    <t>02.02.130</t>
  </si>
  <si>
    <t>Locação de container tipo sanitário com 2 vasos sanitários, 2 lavatórios, 2 mictórios e 4 pontos para chuveiro - área mínima de 13,80 m²</t>
  </si>
  <si>
    <t>Locação de container tipo depósito - área mínima de 13,80 m²</t>
  </si>
  <si>
    <t>02.02.140</t>
  </si>
  <si>
    <t>Placa de identificação para obra</t>
  </si>
  <si>
    <t>02.08.020</t>
  </si>
  <si>
    <t>Taxa de mobilização e desmobilização de equipamentos para execução de sondagem rotativa</t>
  </si>
  <si>
    <t>tx</t>
  </si>
  <si>
    <t>01.21.090</t>
  </si>
  <si>
    <t>Sondagem do terreno rotativa em solo</t>
  </si>
  <si>
    <t>01.21.120</t>
  </si>
  <si>
    <t>Carregamento mecanizado de entulho fragmentado, com caminhão à disposição dentro da obra, até o raio de 1,0 km</t>
  </si>
  <si>
    <t>05.08.220</t>
  </si>
  <si>
    <t>Transporte de entulho, para distâncias superiores ao 5° km até o 10° km</t>
  </si>
  <si>
    <t>05.08.080</t>
  </si>
  <si>
    <t>Limpeza manual do terreno, inclusive troncos até 5 cm de diâmetro, com caminhão à disposição dentro da obra, até o raio de 1,0 km</t>
  </si>
  <si>
    <t>02.09.030</t>
  </si>
  <si>
    <t>Carga e remoção de terra até a distância média de 1,0 km</t>
  </si>
  <si>
    <t>07.01.120</t>
  </si>
  <si>
    <t>Transporte de solo de 1ª e 2ª categoria por caminhão para distâncias superiores ao 5° km até o 10° km</t>
  </si>
  <si>
    <t>05.10.023</t>
  </si>
  <si>
    <t>INFRAESTRUTURA</t>
  </si>
  <si>
    <t>PONTE DE CONCRETO</t>
  </si>
  <si>
    <t>Taxa de mobilização e desmobilização de equipamentos para execução de estaca pré-moldada</t>
  </si>
  <si>
    <t>12.04.010</t>
  </si>
  <si>
    <t>Estaca pré-moldada de concreto até 60 t</t>
  </si>
  <si>
    <t>12.04.060</t>
  </si>
  <si>
    <t>Furação para 16mm x 200mm em concreto armado, inclusive colagem de armadura (barra de Ø 12,5mm)</t>
  </si>
  <si>
    <t>01.23.238</t>
  </si>
  <si>
    <t>Escavação manual em solo brejoso em campo aberto</t>
  </si>
  <si>
    <t>06.01.040</t>
  </si>
  <si>
    <t>Transporte de solo brejoso por caminhão para distâncias superiores ao 5° km até o 10° km</t>
  </si>
  <si>
    <t>05.10.033</t>
  </si>
  <si>
    <t>Forma plana em compensado para estrutura aparente</t>
  </si>
  <si>
    <t>09.02.040</t>
  </si>
  <si>
    <t>Armadura em barra de aço CA-50 (A ou B) fyk = 500 MPa</t>
  </si>
  <si>
    <t>Concreto usinado, fck = 30,0 MPa - para bombeamento</t>
  </si>
  <si>
    <t>11.01.320</t>
  </si>
  <si>
    <t>SUPERESTRUTURA</t>
  </si>
  <si>
    <t>Concreto usinado, fck = 35,0 MPa - para bombeamento</t>
  </si>
  <si>
    <t>11.01.321</t>
  </si>
  <si>
    <t>Concreto usinado não estrutural mínimo 150 kg cimento / m³</t>
  </si>
  <si>
    <t>11.02.020</t>
  </si>
  <si>
    <t>Lançamento, espalhamento e adensamento de concreto ou massa em lastro e/ou enchimento</t>
  </si>
  <si>
    <t>11.16.020</t>
  </si>
  <si>
    <t>Nivelamento de piso em concreto com acabadora de superfície</t>
  </si>
  <si>
    <t>11.16.220</t>
  </si>
  <si>
    <t>dm³</t>
  </si>
  <si>
    <t>Fornecimento e colocação de junta de dilatação elastômero neoprene, JEENE JJ2027M ou similar</t>
  </si>
  <si>
    <t>Apoio de neoprene simples</t>
  </si>
  <si>
    <t>PASSEIO</t>
  </si>
  <si>
    <t>PAVIMENTAÇÃO</t>
  </si>
  <si>
    <t>Reaterro compactado mecanizado de vala ou cava com rolo, mínimo de 95% PN</t>
  </si>
  <si>
    <t>07.11.040</t>
  </si>
  <si>
    <t>Lona plástica</t>
  </si>
  <si>
    <t>11.18.060</t>
  </si>
  <si>
    <t>Base de brita graduada</t>
  </si>
  <si>
    <t>54.01.210</t>
  </si>
  <si>
    <t>Imprimação betuminosa ligante</t>
  </si>
  <si>
    <t>54.03.230</t>
  </si>
  <si>
    <t>Imprimação betuminosa impermeabilizante</t>
  </si>
  <si>
    <t>54.03.240</t>
  </si>
  <si>
    <t>Concreto asfáltico usinado a quente - Binder</t>
  </si>
  <si>
    <t>54.03.200</t>
  </si>
  <si>
    <t>Camada de rolamento em concreto betuminoso usinado quente - CBUQ</t>
  </si>
  <si>
    <t>54.03.210</t>
  </si>
  <si>
    <t>SIURB</t>
  </si>
  <si>
    <t>FECHAMENTO</t>
  </si>
  <si>
    <t>COMPOSTO</t>
  </si>
  <si>
    <t>Laje alveolar H=30 com protensão especial para trem tipo 45</t>
  </si>
  <si>
    <t>DER</t>
  </si>
  <si>
    <t>26.08.03.99</t>
  </si>
  <si>
    <t>26.11.04.02.99</t>
  </si>
  <si>
    <t>Articulação de concreto tipo "Freyssinet"</t>
  </si>
  <si>
    <t>Barreira de segurança conf. PP-DE-C01/293</t>
  </si>
  <si>
    <t>dm²</t>
  </si>
  <si>
    <t>GUINDASTE</t>
  </si>
  <si>
    <t>Guindaste hidráulico CAP. 60 ton. com lança telescópica de 42 m</t>
  </si>
  <si>
    <t>h</t>
  </si>
  <si>
    <t>Gradil de ferro, inclusive pintura</t>
  </si>
  <si>
    <t>BDI 30%</t>
  </si>
  <si>
    <t>TOTAL + BDI 30%</t>
  </si>
  <si>
    <t>02.03.120</t>
  </si>
  <si>
    <t>Tapume fixo para fechamento de áreas, com portão</t>
  </si>
  <si>
    <t>Sinalização - tapume móvel</t>
  </si>
  <si>
    <t>Sinalização - iluminação</t>
  </si>
  <si>
    <t>04.02.030</t>
  </si>
  <si>
    <t>Retirada de peças lineares em madeira com seção superior a 60 cm²</t>
  </si>
  <si>
    <t>08.07.050</t>
  </si>
  <si>
    <t>Taxa de mobilização e desmobilização de equipamentos para execução de rebaixamento de lençol freático</t>
  </si>
  <si>
    <t>08.07.070</t>
  </si>
  <si>
    <t>Ponteiras filtrantes, profundidade até 5,0 m</t>
  </si>
  <si>
    <t>08.01.020</t>
  </si>
  <si>
    <t>Escoramento de solo contínuo</t>
  </si>
  <si>
    <t>MEMORIAL DE CÁLCULO</t>
  </si>
  <si>
    <t>OBRA:</t>
  </si>
  <si>
    <t>LOCAL:</t>
  </si>
  <si>
    <t>DESCRIÇÃO DO GRUPO DE SERVIÇO</t>
  </si>
  <si>
    <t>1.1</t>
  </si>
  <si>
    <t>Quantidade</t>
  </si>
  <si>
    <t>Mês</t>
  </si>
  <si>
    <t>Total</t>
  </si>
  <si>
    <t>1.2</t>
  </si>
  <si>
    <t>1.3</t>
  </si>
  <si>
    <t>1.4</t>
  </si>
  <si>
    <t>Comprimento</t>
  </si>
  <si>
    <t>Largura</t>
  </si>
  <si>
    <t>1.5</t>
  </si>
  <si>
    <t>1.6</t>
  </si>
  <si>
    <t>1.7</t>
  </si>
  <si>
    <t>Profundidade</t>
  </si>
  <si>
    <t>2.1</t>
  </si>
  <si>
    <t>Demolição manual de concreto simples</t>
  </si>
  <si>
    <t>3.1</t>
  </si>
  <si>
    <t>3.2</t>
  </si>
  <si>
    <t>3.3</t>
  </si>
  <si>
    <t>3.4</t>
  </si>
  <si>
    <t>Espessura</t>
  </si>
  <si>
    <t>VB1</t>
  </si>
  <si>
    <t>LA1</t>
  </si>
  <si>
    <t>VB2</t>
  </si>
  <si>
    <t>LA2</t>
  </si>
  <si>
    <t>3.5</t>
  </si>
  <si>
    <t>3.6</t>
  </si>
  <si>
    <t>3.7</t>
  </si>
  <si>
    <t>Perimetro</t>
  </si>
  <si>
    <t>VB</t>
  </si>
  <si>
    <t>LAT. VB</t>
  </si>
  <si>
    <t>LAJE</t>
  </si>
  <si>
    <t>NEW JERS</t>
  </si>
  <si>
    <t>LAJE APROX</t>
  </si>
  <si>
    <t>3.8</t>
  </si>
  <si>
    <t>Armadura em barra de aço CA-50 (A ou B) fyk = 500 Mpa</t>
  </si>
  <si>
    <t>3.9</t>
  </si>
  <si>
    <t>Altura</t>
  </si>
  <si>
    <t>ABA1</t>
  </si>
  <si>
    <t>ABA2</t>
  </si>
  <si>
    <t>3.10</t>
  </si>
  <si>
    <t>3.11</t>
  </si>
  <si>
    <t>LA1+LA2</t>
  </si>
  <si>
    <t>+VB1+VB2</t>
  </si>
  <si>
    <t>3.12</t>
  </si>
  <si>
    <t>3.13</t>
  </si>
  <si>
    <t>3.14</t>
  </si>
  <si>
    <t>3.15</t>
  </si>
  <si>
    <t>3.16</t>
  </si>
  <si>
    <t>CHAVE CIS</t>
  </si>
  <si>
    <t>3.17</t>
  </si>
  <si>
    <t>3.18</t>
  </si>
  <si>
    <t>3.19</t>
  </si>
  <si>
    <t>3.20</t>
  </si>
  <si>
    <t>3.22</t>
  </si>
  <si>
    <t>3.23</t>
  </si>
  <si>
    <t>3.24</t>
  </si>
  <si>
    <t>4.1</t>
  </si>
  <si>
    <t>4.2</t>
  </si>
  <si>
    <t>5.1</t>
  </si>
  <si>
    <t>Volume</t>
  </si>
  <si>
    <t>5.2</t>
  </si>
  <si>
    <t>5.3</t>
  </si>
  <si>
    <t>5.4</t>
  </si>
  <si>
    <t>5.5</t>
  </si>
  <si>
    <t>5.6</t>
  </si>
  <si>
    <t>5.7</t>
  </si>
  <si>
    <t>6.1</t>
  </si>
  <si>
    <t>VIGA BERÇO 1</t>
  </si>
  <si>
    <t>VIGA BERÇO 2</t>
  </si>
  <si>
    <t>AÇO</t>
  </si>
  <si>
    <t>ALTURA 1</t>
  </si>
  <si>
    <t>FOLHA 4</t>
  </si>
  <si>
    <t>ALTURA 2</t>
  </si>
  <si>
    <t>FOLHA 5</t>
  </si>
  <si>
    <t>COMPRIMENTO</t>
  </si>
  <si>
    <t>LARGURA</t>
  </si>
  <si>
    <t>ABA TRASEIRA</t>
  </si>
  <si>
    <t>ESTACAS</t>
  </si>
  <si>
    <t>ABA LATERAL</t>
  </si>
  <si>
    <t>COMP.(m)</t>
  </si>
  <si>
    <t>ALTURA</t>
  </si>
  <si>
    <t>CAPA LAJE</t>
  </si>
  <si>
    <t>CHAVE DE CIS.</t>
  </si>
  <si>
    <t>SEÇÃO</t>
  </si>
  <si>
    <t>QTDADE</t>
  </si>
  <si>
    <t>NEW JERSEY</t>
  </si>
  <si>
    <t>PERIMETRO</t>
  </si>
  <si>
    <t>LAJE APROXIMAÇÃO 1</t>
  </si>
  <si>
    <t>LAJE APROXIMAÇÃO 2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</si>
</sst>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0.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0.0%"/>
    <numFmt numFmtId="190" formatCode="_(* #,##0.000_);_(* \(#,##0.000\);_(* &quot;-&quot;??_);_(@_)"/>
    <numFmt numFmtId="191" formatCode="_(* #,##0.0000_);_(* \(#,##0.0000\);_(* &quot;-&quot;??_);_(@_)"/>
    <numFmt numFmtId="192" formatCode="0.000"/>
    <numFmt numFmtId="193" formatCode="0.0000"/>
    <numFmt numFmtId="194" formatCode="#,##0.00&quot; &quot;;&quot; (&quot;#,##0.00&quot;)&quot;;&quot; -&quot;#&quot; &quot;;@&quot; &quot;"/>
    <numFmt numFmtId="195" formatCode="[$R$-416]&quot; &quot;#,##0.00;[Red]&quot;-&quot;[$R$-416]&quot; &quot;#,##0.00"/>
    <numFmt numFmtId="196" formatCode="00\-00\-00"/>
    <numFmt numFmtId="197" formatCode="[$-416]dddd\,\ d&quot; de &quot;mmmm&quot; de &quot;yyyy"/>
    <numFmt numFmtId="198" formatCode="&quot;Ativado&quot;;&quot;Ativado&quot;;&quot;Desativado&quot;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1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Century Gothic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Arial1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entury Gothic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0" applyNumberFormat="0" applyBorder="0" applyProtection="0">
      <alignment/>
    </xf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0" borderId="0" applyNumberFormat="0" applyBorder="0" applyProtection="0">
      <alignment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4" fontId="37" fillId="0" borderId="0" applyBorder="0" applyProtection="0">
      <alignment/>
    </xf>
    <xf numFmtId="194" fontId="37" fillId="0" borderId="0" applyBorder="0" applyProtection="0">
      <alignment/>
    </xf>
    <xf numFmtId="0" fontId="1" fillId="0" borderId="0">
      <alignment/>
      <protection/>
    </xf>
    <xf numFmtId="0" fontId="37" fillId="0" borderId="0" applyNumberFormat="0" applyBorder="0" applyProtection="0">
      <alignment/>
    </xf>
    <xf numFmtId="0" fontId="9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Border="0" applyProtection="0">
      <alignment horizontal="center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Border="0" applyProtection="0">
      <alignment horizontal="center" textRotation="90"/>
    </xf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183" fontId="10" fillId="0" borderId="0" applyFont="0" applyFill="0" applyBorder="0" applyAlignment="0" applyProtection="0"/>
    <xf numFmtId="0" fontId="52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9" fontId="2" fillId="0" borderId="0">
      <alignment/>
      <protection/>
    </xf>
    <xf numFmtId="0" fontId="3" fillId="0" borderId="0">
      <alignment/>
      <protection/>
    </xf>
    <xf numFmtId="0" fontId="0" fillId="33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Border="0" applyProtection="0">
      <alignment/>
    </xf>
    <xf numFmtId="195" fontId="57" fillId="0" borderId="0" applyBorder="0" applyProtection="0">
      <alignment/>
    </xf>
    <xf numFmtId="177" fontId="0" fillId="0" borderId="0" applyFont="0" applyFill="0" applyBorder="0" applyAlignment="0" applyProtection="0"/>
    <xf numFmtId="194" fontId="37" fillId="0" borderId="0" applyBorder="0" applyProtection="0">
      <alignment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55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6" fillId="34" borderId="10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8" fillId="35" borderId="11" xfId="0" applyNumberFormat="1" applyFont="1" applyFill="1" applyBorder="1" applyAlignment="1">
      <alignment vertical="center" wrapText="1"/>
    </xf>
    <xf numFmtId="0" fontId="6" fillId="35" borderId="12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39" fontId="6" fillId="0" borderId="13" xfId="86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196" fontId="5" fillId="0" borderId="10" xfId="87" applyNumberFormat="1" applyFont="1" applyFill="1" applyBorder="1" applyAlignment="1">
      <alignment horizontal="center" vertical="center" wrapText="1"/>
      <protection/>
    </xf>
    <xf numFmtId="4" fontId="5" fillId="0" borderId="11" xfId="44" applyNumberFormat="1" applyFont="1" applyFill="1" applyBorder="1" applyAlignment="1">
      <alignment horizontal="right" vertical="center" wrapText="1"/>
    </xf>
    <xf numFmtId="0" fontId="5" fillId="0" borderId="11" xfId="87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36" borderId="0" xfId="0" applyFont="1" applyFill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87" applyFont="1" applyFill="1" applyBorder="1" applyAlignment="1">
      <alignment horizontal="center" vertical="center" wrapText="1"/>
      <protection/>
    </xf>
    <xf numFmtId="4" fontId="5" fillId="0" borderId="11" xfId="87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84" fontId="6" fillId="34" borderId="10" xfId="0" applyNumberFormat="1" applyFont="1" applyFill="1" applyBorder="1" applyAlignment="1">
      <alignment horizontal="right" vertical="center" wrapText="1"/>
    </xf>
    <xf numFmtId="4" fontId="5" fillId="34" borderId="10" xfId="44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vertical="center" wrapText="1"/>
    </xf>
    <xf numFmtId="0" fontId="5" fillId="37" borderId="0" xfId="0" applyFont="1" applyFill="1" applyAlignment="1">
      <alignment vertical="center" wrapText="1"/>
    </xf>
    <xf numFmtId="4" fontId="5" fillId="38" borderId="0" xfId="0" applyNumberFormat="1" applyFont="1" applyFill="1" applyAlignment="1">
      <alignment horizontal="center" vertical="center" wrapText="1"/>
    </xf>
    <xf numFmtId="4" fontId="5" fillId="38" borderId="0" xfId="0" applyNumberFormat="1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96" fontId="6" fillId="0" borderId="10" xfId="87" applyNumberFormat="1" applyFont="1" applyFill="1" applyBorder="1" applyAlignment="1">
      <alignment horizontal="center" vertical="center" wrapText="1"/>
      <protection/>
    </xf>
    <xf numFmtId="0" fontId="6" fillId="0" borderId="11" xfId="87" applyFont="1" applyFill="1" applyBorder="1" applyAlignment="1">
      <alignment horizontal="left" vertical="center" wrapText="1"/>
      <protection/>
    </xf>
    <xf numFmtId="0" fontId="6" fillId="0" borderId="11" xfId="87" applyFont="1" applyFill="1" applyBorder="1" applyAlignment="1">
      <alignment horizontal="center" vertical="center" wrapText="1"/>
      <protection/>
    </xf>
    <xf numFmtId="4" fontId="6" fillId="0" borderId="11" xfId="87" applyNumberFormat="1" applyFont="1" applyFill="1" applyBorder="1" applyAlignment="1">
      <alignment horizontal="right" vertical="center" wrapText="1"/>
      <protection/>
    </xf>
    <xf numFmtId="4" fontId="6" fillId="0" borderId="11" xfId="44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4" fontId="6" fillId="39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6" fillId="39" borderId="15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39" fontId="6" fillId="39" borderId="11" xfId="86" applyFont="1" applyFill="1" applyBorder="1" applyAlignment="1">
      <alignment horizontal="center" vertical="center" wrapText="1"/>
      <protection/>
    </xf>
    <xf numFmtId="0" fontId="32" fillId="0" borderId="0" xfId="79" applyFont="1" applyBorder="1" applyAlignment="1">
      <alignment horizontal="center" wrapText="1"/>
      <protection/>
    </xf>
    <xf numFmtId="0" fontId="33" fillId="0" borderId="0" xfId="79" applyFont="1" applyBorder="1" applyAlignment="1">
      <alignment horizontal="center" vertical="top" wrapText="1"/>
      <protection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62" fillId="0" borderId="11" xfId="0" applyFont="1" applyBorder="1" applyAlignment="1">
      <alignment horizontal="left" vertical="center"/>
    </xf>
    <xf numFmtId="0" fontId="61" fillId="0" borderId="12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61" fillId="0" borderId="0" xfId="0" applyFont="1" applyAlignment="1">
      <alignment horizontal="left"/>
    </xf>
    <xf numFmtId="0" fontId="62" fillId="35" borderId="10" xfId="0" applyFont="1" applyFill="1" applyBorder="1" applyAlignment="1">
      <alignment horizontal="center"/>
    </xf>
    <xf numFmtId="0" fontId="62" fillId="35" borderId="10" xfId="0" applyFont="1" applyFill="1" applyBorder="1" applyAlignment="1">
      <alignment horizontal="left"/>
    </xf>
    <xf numFmtId="0" fontId="62" fillId="35" borderId="17" xfId="0" applyFont="1" applyFill="1" applyBorder="1" applyAlignment="1">
      <alignment horizontal="center"/>
    </xf>
    <xf numFmtId="0" fontId="61" fillId="40" borderId="10" xfId="0" applyFont="1" applyFill="1" applyBorder="1" applyAlignment="1">
      <alignment horizontal="center"/>
    </xf>
    <xf numFmtId="0" fontId="61" fillId="40" borderId="10" xfId="0" applyFont="1" applyFill="1" applyBorder="1" applyAlignment="1">
      <alignment horizontal="left"/>
    </xf>
    <xf numFmtId="0" fontId="62" fillId="0" borderId="0" xfId="0" applyFont="1" applyAlignment="1">
      <alignment/>
    </xf>
    <xf numFmtId="4" fontId="61" fillId="0" borderId="0" xfId="0" applyNumberFormat="1" applyFont="1" applyAlignment="1">
      <alignment horizontal="center"/>
    </xf>
    <xf numFmtId="4" fontId="61" fillId="0" borderId="0" xfId="0" applyNumberFormat="1" applyFont="1" applyFill="1" applyAlignment="1">
      <alignment horizontal="center"/>
    </xf>
    <xf numFmtId="4" fontId="62" fillId="0" borderId="0" xfId="0" applyNumberFormat="1" applyFont="1" applyAlignment="1">
      <alignment horizontal="center"/>
    </xf>
    <xf numFmtId="4" fontId="62" fillId="0" borderId="0" xfId="0" applyNumberFormat="1" applyFont="1" applyAlignment="1">
      <alignment horizontal="left"/>
    </xf>
    <xf numFmtId="2" fontId="61" fillId="0" borderId="0" xfId="0" applyNumberFormat="1" applyFont="1" applyAlignment="1">
      <alignment horizontal="center"/>
    </xf>
    <xf numFmtId="2" fontId="62" fillId="0" borderId="0" xfId="0" applyNumberFormat="1" applyFont="1" applyAlignment="1">
      <alignment horizontal="center"/>
    </xf>
    <xf numFmtId="0" fontId="62" fillId="35" borderId="12" xfId="0" applyFont="1" applyFill="1" applyBorder="1" applyAlignment="1">
      <alignment horizontal="center"/>
    </xf>
    <xf numFmtId="0" fontId="62" fillId="35" borderId="14" xfId="0" applyFont="1" applyFill="1" applyBorder="1" applyAlignment="1">
      <alignment horizontal="left"/>
    </xf>
    <xf numFmtId="0" fontId="61" fillId="40" borderId="10" xfId="0" applyFont="1" applyFill="1" applyBorder="1" applyAlignment="1">
      <alignment horizontal="left"/>
    </xf>
    <xf numFmtId="0" fontId="61" fillId="0" borderId="0" xfId="0" applyNumberFormat="1" applyFont="1" applyAlignment="1" quotePrefix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 100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Ênfase6 37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cel Built-in Excel Built-in Excel Built-in Excel Built-in Excel Built-in Excel Built-in Excel Built-in Excel Built-in Separador de milhares 4" xfId="48"/>
    <cellStyle name="Excel Built-in Excel Built-in Excel Built-in Excel Built-in Excel Built-in Excel Built-in Excel Built-in Separador de milhares 4" xfId="49"/>
    <cellStyle name="Excel Built-in Normal" xfId="50"/>
    <cellStyle name="Excel Built-in Normal 1" xfId="51"/>
    <cellStyle name="Excel_BuiltIn_Bom" xfId="52"/>
    <cellStyle name="Explanatory Text" xfId="53"/>
    <cellStyle name="Followed Hyperlink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eading1" xfId="61"/>
    <cellStyle name="Hyperlink" xfId="62"/>
    <cellStyle name="Input" xfId="63"/>
    <cellStyle name="Linked Cell" xfId="64"/>
    <cellStyle name="Moeda 2" xfId="65"/>
    <cellStyle name="Neutral" xfId="66"/>
    <cellStyle name="Normal 10" xfId="67"/>
    <cellStyle name="Normal 11" xfId="68"/>
    <cellStyle name="Normal 12" xfId="69"/>
    <cellStyle name="Normal 13" xfId="70"/>
    <cellStyle name="Normal 14" xfId="71"/>
    <cellStyle name="Normal 15" xfId="72"/>
    <cellStyle name="Normal 16" xfId="73"/>
    <cellStyle name="Normal 17" xfId="74"/>
    <cellStyle name="Normal 18" xfId="75"/>
    <cellStyle name="Normal 19" xfId="76"/>
    <cellStyle name="Normal 2" xfId="77"/>
    <cellStyle name="Normal 2 2" xfId="78"/>
    <cellStyle name="Normal 3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orcto novo" xfId="86"/>
    <cellStyle name="Normal_Plan1" xfId="87"/>
    <cellStyle name="Note" xfId="88"/>
    <cellStyle name="Output" xfId="89"/>
    <cellStyle name="Percent" xfId="90"/>
    <cellStyle name="Porcentagem 2" xfId="91"/>
    <cellStyle name="Result" xfId="92"/>
    <cellStyle name="Result2" xfId="93"/>
    <cellStyle name="Separador de milhares 2" xfId="94"/>
    <cellStyle name="Separador de milhares 4" xfId="95"/>
    <cellStyle name="Title" xfId="96"/>
    <cellStyle name="Total" xfId="97"/>
    <cellStyle name="Vírgula 2" xfId="98"/>
    <cellStyle name="Vírgula 3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247650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390525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390525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390525</xdr:colOff>
      <xdr:row>0</xdr:row>
      <xdr:rowOff>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6515100</xdr:colOff>
      <xdr:row>0</xdr:row>
      <xdr:rowOff>0</xdr:rowOff>
    </xdr:to>
    <xdr:pic>
      <xdr:nvPicPr>
        <xdr:cNvPr id="5" name="Imagem 8" descr="Planejamento Horizontal_P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0"/>
          <a:ext cx="651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5</xdr:col>
      <xdr:colOff>1133475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0"/>
          <a:ext cx="3457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685800</xdr:colOff>
      <xdr:row>0</xdr:row>
      <xdr:rowOff>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2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2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3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3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3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4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4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4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4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4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5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5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5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5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5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5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5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6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6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6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6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6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95250</xdr:colOff>
      <xdr:row>0</xdr:row>
      <xdr:rowOff>0</xdr:rowOff>
    </xdr:to>
    <xdr:pic>
      <xdr:nvPicPr>
        <xdr:cNvPr id="6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95250</xdr:colOff>
      <xdr:row>0</xdr:row>
      <xdr:rowOff>0</xdr:rowOff>
    </xdr:to>
    <xdr:pic>
      <xdr:nvPicPr>
        <xdr:cNvPr id="6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95250</xdr:colOff>
      <xdr:row>0</xdr:row>
      <xdr:rowOff>0</xdr:rowOff>
    </xdr:to>
    <xdr:pic>
      <xdr:nvPicPr>
        <xdr:cNvPr id="7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95250</xdr:colOff>
      <xdr:row>0</xdr:row>
      <xdr:rowOff>0</xdr:rowOff>
    </xdr:to>
    <xdr:pic>
      <xdr:nvPicPr>
        <xdr:cNvPr id="7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95250</xdr:colOff>
      <xdr:row>0</xdr:row>
      <xdr:rowOff>0</xdr:rowOff>
    </xdr:to>
    <xdr:pic>
      <xdr:nvPicPr>
        <xdr:cNvPr id="7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95250</xdr:colOff>
      <xdr:row>0</xdr:row>
      <xdr:rowOff>0</xdr:rowOff>
    </xdr:to>
    <xdr:pic>
      <xdr:nvPicPr>
        <xdr:cNvPr id="7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95250</xdr:colOff>
      <xdr:row>0</xdr:row>
      <xdr:rowOff>0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3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95250</xdr:colOff>
      <xdr:row>0</xdr:row>
      <xdr:rowOff>0</xdr:rowOff>
    </xdr:to>
    <xdr:pic>
      <xdr:nvPicPr>
        <xdr:cNvPr id="7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3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95250</xdr:colOff>
      <xdr:row>0</xdr:row>
      <xdr:rowOff>0</xdr:rowOff>
    </xdr:to>
    <xdr:pic>
      <xdr:nvPicPr>
        <xdr:cNvPr id="7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3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7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9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7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9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7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9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8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5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8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5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pic>
      <xdr:nvPicPr>
        <xdr:cNvPr id="8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5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95250</xdr:colOff>
      <xdr:row>0</xdr:row>
      <xdr:rowOff>0</xdr:rowOff>
    </xdr:to>
    <xdr:pic>
      <xdr:nvPicPr>
        <xdr:cNvPr id="8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1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95250</xdr:colOff>
      <xdr:row>0</xdr:row>
      <xdr:rowOff>0</xdr:rowOff>
    </xdr:to>
    <xdr:pic>
      <xdr:nvPicPr>
        <xdr:cNvPr id="8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1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95250</xdr:colOff>
      <xdr:row>0</xdr:row>
      <xdr:rowOff>0</xdr:rowOff>
    </xdr:to>
    <xdr:pic>
      <xdr:nvPicPr>
        <xdr:cNvPr id="8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1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95250</xdr:colOff>
      <xdr:row>0</xdr:row>
      <xdr:rowOff>0</xdr:rowOff>
    </xdr:to>
    <xdr:pic>
      <xdr:nvPicPr>
        <xdr:cNvPr id="8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7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95250</xdr:colOff>
      <xdr:row>0</xdr:row>
      <xdr:rowOff>0</xdr:rowOff>
    </xdr:to>
    <xdr:pic>
      <xdr:nvPicPr>
        <xdr:cNvPr id="8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7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95250</xdr:colOff>
      <xdr:row>0</xdr:row>
      <xdr:rowOff>0</xdr:rowOff>
    </xdr:to>
    <xdr:pic>
      <xdr:nvPicPr>
        <xdr:cNvPr id="8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7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19</xdr:col>
      <xdr:colOff>95250</xdr:colOff>
      <xdr:row>0</xdr:row>
      <xdr:rowOff>0</xdr:rowOff>
    </xdr:to>
    <xdr:pic>
      <xdr:nvPicPr>
        <xdr:cNvPr id="8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19</xdr:col>
      <xdr:colOff>95250</xdr:colOff>
      <xdr:row>0</xdr:row>
      <xdr:rowOff>0</xdr:rowOff>
    </xdr:to>
    <xdr:pic>
      <xdr:nvPicPr>
        <xdr:cNvPr id="9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19</xdr:col>
      <xdr:colOff>95250</xdr:colOff>
      <xdr:row>0</xdr:row>
      <xdr:rowOff>0</xdr:rowOff>
    </xdr:to>
    <xdr:pic>
      <xdr:nvPicPr>
        <xdr:cNvPr id="9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95250</xdr:colOff>
      <xdr:row>0</xdr:row>
      <xdr:rowOff>0</xdr:rowOff>
    </xdr:to>
    <xdr:pic>
      <xdr:nvPicPr>
        <xdr:cNvPr id="9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0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95250</xdr:colOff>
      <xdr:row>0</xdr:row>
      <xdr:rowOff>0</xdr:rowOff>
    </xdr:to>
    <xdr:pic>
      <xdr:nvPicPr>
        <xdr:cNvPr id="9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0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95250</xdr:colOff>
      <xdr:row>0</xdr:row>
      <xdr:rowOff>0</xdr:rowOff>
    </xdr:to>
    <xdr:pic>
      <xdr:nvPicPr>
        <xdr:cNvPr id="9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0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95250</xdr:colOff>
      <xdr:row>0</xdr:row>
      <xdr:rowOff>0</xdr:rowOff>
    </xdr:to>
    <xdr:pic>
      <xdr:nvPicPr>
        <xdr:cNvPr id="9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6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95250</xdr:colOff>
      <xdr:row>0</xdr:row>
      <xdr:rowOff>0</xdr:rowOff>
    </xdr:to>
    <xdr:pic>
      <xdr:nvPicPr>
        <xdr:cNvPr id="9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6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95250</xdr:colOff>
      <xdr:row>0</xdr:row>
      <xdr:rowOff>0</xdr:rowOff>
    </xdr:to>
    <xdr:pic>
      <xdr:nvPicPr>
        <xdr:cNvPr id="9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6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22</xdr:col>
      <xdr:colOff>95250</xdr:colOff>
      <xdr:row>0</xdr:row>
      <xdr:rowOff>0</xdr:rowOff>
    </xdr:to>
    <xdr:pic>
      <xdr:nvPicPr>
        <xdr:cNvPr id="9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2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22</xdr:col>
      <xdr:colOff>95250</xdr:colOff>
      <xdr:row>0</xdr:row>
      <xdr:rowOff>0</xdr:rowOff>
    </xdr:to>
    <xdr:pic>
      <xdr:nvPicPr>
        <xdr:cNvPr id="9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2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22</xdr:col>
      <xdr:colOff>95250</xdr:colOff>
      <xdr:row>0</xdr:row>
      <xdr:rowOff>0</xdr:rowOff>
    </xdr:to>
    <xdr:pic>
      <xdr:nvPicPr>
        <xdr:cNvPr id="10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2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23</xdr:col>
      <xdr:colOff>95250</xdr:colOff>
      <xdr:row>0</xdr:row>
      <xdr:rowOff>0</xdr:rowOff>
    </xdr:to>
    <xdr:pic>
      <xdr:nvPicPr>
        <xdr:cNvPr id="10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8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23</xdr:col>
      <xdr:colOff>95250</xdr:colOff>
      <xdr:row>0</xdr:row>
      <xdr:rowOff>0</xdr:rowOff>
    </xdr:to>
    <xdr:pic>
      <xdr:nvPicPr>
        <xdr:cNvPr id="10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8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23</xdr:col>
      <xdr:colOff>95250</xdr:colOff>
      <xdr:row>0</xdr:row>
      <xdr:rowOff>0</xdr:rowOff>
    </xdr:to>
    <xdr:pic>
      <xdr:nvPicPr>
        <xdr:cNvPr id="10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8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24</xdr:col>
      <xdr:colOff>95250</xdr:colOff>
      <xdr:row>0</xdr:row>
      <xdr:rowOff>0</xdr:rowOff>
    </xdr:to>
    <xdr:pic>
      <xdr:nvPicPr>
        <xdr:cNvPr id="10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5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24</xdr:col>
      <xdr:colOff>95250</xdr:colOff>
      <xdr:row>0</xdr:row>
      <xdr:rowOff>0</xdr:rowOff>
    </xdr:to>
    <xdr:pic>
      <xdr:nvPicPr>
        <xdr:cNvPr id="10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5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24</xdr:col>
      <xdr:colOff>95250</xdr:colOff>
      <xdr:row>0</xdr:row>
      <xdr:rowOff>0</xdr:rowOff>
    </xdr:to>
    <xdr:pic>
      <xdr:nvPicPr>
        <xdr:cNvPr id="10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5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25</xdr:col>
      <xdr:colOff>95250</xdr:colOff>
      <xdr:row>0</xdr:row>
      <xdr:rowOff>0</xdr:rowOff>
    </xdr:to>
    <xdr:pic>
      <xdr:nvPicPr>
        <xdr:cNvPr id="10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1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25</xdr:col>
      <xdr:colOff>95250</xdr:colOff>
      <xdr:row>0</xdr:row>
      <xdr:rowOff>0</xdr:rowOff>
    </xdr:to>
    <xdr:pic>
      <xdr:nvPicPr>
        <xdr:cNvPr id="10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1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25</xdr:col>
      <xdr:colOff>95250</xdr:colOff>
      <xdr:row>0</xdr:row>
      <xdr:rowOff>0</xdr:rowOff>
    </xdr:to>
    <xdr:pic>
      <xdr:nvPicPr>
        <xdr:cNvPr id="10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1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0</xdr:row>
      <xdr:rowOff>0</xdr:rowOff>
    </xdr:from>
    <xdr:to>
      <xdr:col>26</xdr:col>
      <xdr:colOff>95250</xdr:colOff>
      <xdr:row>0</xdr:row>
      <xdr:rowOff>0</xdr:rowOff>
    </xdr:to>
    <xdr:pic>
      <xdr:nvPicPr>
        <xdr:cNvPr id="1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7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0</xdr:row>
      <xdr:rowOff>0</xdr:rowOff>
    </xdr:from>
    <xdr:to>
      <xdr:col>26</xdr:col>
      <xdr:colOff>95250</xdr:colOff>
      <xdr:row>0</xdr:row>
      <xdr:rowOff>0</xdr:rowOff>
    </xdr:to>
    <xdr:pic>
      <xdr:nvPicPr>
        <xdr:cNvPr id="1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7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0</xdr:row>
      <xdr:rowOff>0</xdr:rowOff>
    </xdr:from>
    <xdr:to>
      <xdr:col>26</xdr:col>
      <xdr:colOff>95250</xdr:colOff>
      <xdr:row>0</xdr:row>
      <xdr:rowOff>0</xdr:rowOff>
    </xdr:to>
    <xdr:pic>
      <xdr:nvPicPr>
        <xdr:cNvPr id="1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7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27</xdr:col>
      <xdr:colOff>95250</xdr:colOff>
      <xdr:row>0</xdr:row>
      <xdr:rowOff>0</xdr:rowOff>
    </xdr:to>
    <xdr:pic>
      <xdr:nvPicPr>
        <xdr:cNvPr id="1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3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27</xdr:col>
      <xdr:colOff>95250</xdr:colOff>
      <xdr:row>0</xdr:row>
      <xdr:rowOff>0</xdr:rowOff>
    </xdr:to>
    <xdr:pic>
      <xdr:nvPicPr>
        <xdr:cNvPr id="1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3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27</xdr:col>
      <xdr:colOff>95250</xdr:colOff>
      <xdr:row>0</xdr:row>
      <xdr:rowOff>0</xdr:rowOff>
    </xdr:to>
    <xdr:pic>
      <xdr:nvPicPr>
        <xdr:cNvPr id="1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3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28</xdr:col>
      <xdr:colOff>95250</xdr:colOff>
      <xdr:row>0</xdr:row>
      <xdr:rowOff>0</xdr:rowOff>
    </xdr:to>
    <xdr:pic>
      <xdr:nvPicPr>
        <xdr:cNvPr id="1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28</xdr:col>
      <xdr:colOff>95250</xdr:colOff>
      <xdr:row>0</xdr:row>
      <xdr:rowOff>0</xdr:rowOff>
    </xdr:to>
    <xdr:pic>
      <xdr:nvPicPr>
        <xdr:cNvPr id="1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28</xdr:col>
      <xdr:colOff>95250</xdr:colOff>
      <xdr:row>0</xdr:row>
      <xdr:rowOff>0</xdr:rowOff>
    </xdr:to>
    <xdr:pic>
      <xdr:nvPicPr>
        <xdr:cNvPr id="1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29</xdr:col>
      <xdr:colOff>95250</xdr:colOff>
      <xdr:row>0</xdr:row>
      <xdr:rowOff>0</xdr:rowOff>
    </xdr:to>
    <xdr:pic>
      <xdr:nvPicPr>
        <xdr:cNvPr id="1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6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29</xdr:col>
      <xdr:colOff>95250</xdr:colOff>
      <xdr:row>0</xdr:row>
      <xdr:rowOff>0</xdr:rowOff>
    </xdr:to>
    <xdr:pic>
      <xdr:nvPicPr>
        <xdr:cNvPr id="1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6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29</xdr:col>
      <xdr:colOff>95250</xdr:colOff>
      <xdr:row>0</xdr:row>
      <xdr:rowOff>0</xdr:rowOff>
    </xdr:to>
    <xdr:pic>
      <xdr:nvPicPr>
        <xdr:cNvPr id="1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6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0</xdr:row>
      <xdr:rowOff>0</xdr:rowOff>
    </xdr:from>
    <xdr:to>
      <xdr:col>30</xdr:col>
      <xdr:colOff>95250</xdr:colOff>
      <xdr:row>0</xdr:row>
      <xdr:rowOff>0</xdr:rowOff>
    </xdr:to>
    <xdr:pic>
      <xdr:nvPicPr>
        <xdr:cNvPr id="1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2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0</xdr:row>
      <xdr:rowOff>0</xdr:rowOff>
    </xdr:from>
    <xdr:to>
      <xdr:col>30</xdr:col>
      <xdr:colOff>95250</xdr:colOff>
      <xdr:row>0</xdr:row>
      <xdr:rowOff>0</xdr:rowOff>
    </xdr:to>
    <xdr:pic>
      <xdr:nvPicPr>
        <xdr:cNvPr id="1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2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0</xdr:row>
      <xdr:rowOff>0</xdr:rowOff>
    </xdr:from>
    <xdr:to>
      <xdr:col>30</xdr:col>
      <xdr:colOff>95250</xdr:colOff>
      <xdr:row>0</xdr:row>
      <xdr:rowOff>0</xdr:rowOff>
    </xdr:to>
    <xdr:pic>
      <xdr:nvPicPr>
        <xdr:cNvPr id="1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2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31</xdr:col>
      <xdr:colOff>95250</xdr:colOff>
      <xdr:row>0</xdr:row>
      <xdr:rowOff>0</xdr:rowOff>
    </xdr:to>
    <xdr:pic>
      <xdr:nvPicPr>
        <xdr:cNvPr id="12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8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31</xdr:col>
      <xdr:colOff>95250</xdr:colOff>
      <xdr:row>0</xdr:row>
      <xdr:rowOff>0</xdr:rowOff>
    </xdr:to>
    <xdr:pic>
      <xdr:nvPicPr>
        <xdr:cNvPr id="1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8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31</xdr:col>
      <xdr:colOff>95250</xdr:colOff>
      <xdr:row>0</xdr:row>
      <xdr:rowOff>0</xdr:rowOff>
    </xdr:to>
    <xdr:pic>
      <xdr:nvPicPr>
        <xdr:cNvPr id="1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8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0</xdr:rowOff>
    </xdr:from>
    <xdr:to>
      <xdr:col>32</xdr:col>
      <xdr:colOff>95250</xdr:colOff>
      <xdr:row>0</xdr:row>
      <xdr:rowOff>0</xdr:rowOff>
    </xdr:to>
    <xdr:pic>
      <xdr:nvPicPr>
        <xdr:cNvPr id="12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4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0</xdr:rowOff>
    </xdr:from>
    <xdr:to>
      <xdr:col>32</xdr:col>
      <xdr:colOff>95250</xdr:colOff>
      <xdr:row>0</xdr:row>
      <xdr:rowOff>0</xdr:rowOff>
    </xdr:to>
    <xdr:pic>
      <xdr:nvPicPr>
        <xdr:cNvPr id="1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4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0</xdr:rowOff>
    </xdr:from>
    <xdr:to>
      <xdr:col>32</xdr:col>
      <xdr:colOff>95250</xdr:colOff>
      <xdr:row>0</xdr:row>
      <xdr:rowOff>0</xdr:rowOff>
    </xdr:to>
    <xdr:pic>
      <xdr:nvPicPr>
        <xdr:cNvPr id="1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4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0</xdr:rowOff>
    </xdr:from>
    <xdr:to>
      <xdr:col>33</xdr:col>
      <xdr:colOff>95250</xdr:colOff>
      <xdr:row>0</xdr:row>
      <xdr:rowOff>0</xdr:rowOff>
    </xdr:to>
    <xdr:pic>
      <xdr:nvPicPr>
        <xdr:cNvPr id="1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0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0</xdr:rowOff>
    </xdr:from>
    <xdr:to>
      <xdr:col>33</xdr:col>
      <xdr:colOff>95250</xdr:colOff>
      <xdr:row>0</xdr:row>
      <xdr:rowOff>0</xdr:rowOff>
    </xdr:to>
    <xdr:pic>
      <xdr:nvPicPr>
        <xdr:cNvPr id="1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0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0</xdr:rowOff>
    </xdr:from>
    <xdr:to>
      <xdr:col>33</xdr:col>
      <xdr:colOff>95250</xdr:colOff>
      <xdr:row>0</xdr:row>
      <xdr:rowOff>0</xdr:rowOff>
    </xdr:to>
    <xdr:pic>
      <xdr:nvPicPr>
        <xdr:cNvPr id="1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0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34</xdr:col>
      <xdr:colOff>95250</xdr:colOff>
      <xdr:row>0</xdr:row>
      <xdr:rowOff>0</xdr:rowOff>
    </xdr:to>
    <xdr:pic>
      <xdr:nvPicPr>
        <xdr:cNvPr id="1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7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34</xdr:col>
      <xdr:colOff>95250</xdr:colOff>
      <xdr:row>0</xdr:row>
      <xdr:rowOff>0</xdr:rowOff>
    </xdr:to>
    <xdr:pic>
      <xdr:nvPicPr>
        <xdr:cNvPr id="13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7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34</xdr:col>
      <xdr:colOff>95250</xdr:colOff>
      <xdr:row>0</xdr:row>
      <xdr:rowOff>0</xdr:rowOff>
    </xdr:to>
    <xdr:pic>
      <xdr:nvPicPr>
        <xdr:cNvPr id="1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7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35</xdr:col>
      <xdr:colOff>95250</xdr:colOff>
      <xdr:row>0</xdr:row>
      <xdr:rowOff>0</xdr:rowOff>
    </xdr:to>
    <xdr:pic>
      <xdr:nvPicPr>
        <xdr:cNvPr id="13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3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35</xdr:col>
      <xdr:colOff>95250</xdr:colOff>
      <xdr:row>0</xdr:row>
      <xdr:rowOff>0</xdr:rowOff>
    </xdr:to>
    <xdr:pic>
      <xdr:nvPicPr>
        <xdr:cNvPr id="1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3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35</xdr:col>
      <xdr:colOff>95250</xdr:colOff>
      <xdr:row>0</xdr:row>
      <xdr:rowOff>0</xdr:rowOff>
    </xdr:to>
    <xdr:pic>
      <xdr:nvPicPr>
        <xdr:cNvPr id="13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3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0</xdr:row>
      <xdr:rowOff>0</xdr:rowOff>
    </xdr:from>
    <xdr:to>
      <xdr:col>36</xdr:col>
      <xdr:colOff>95250</xdr:colOff>
      <xdr:row>0</xdr:row>
      <xdr:rowOff>0</xdr:rowOff>
    </xdr:to>
    <xdr:pic>
      <xdr:nvPicPr>
        <xdr:cNvPr id="14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9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0</xdr:row>
      <xdr:rowOff>0</xdr:rowOff>
    </xdr:from>
    <xdr:to>
      <xdr:col>36</xdr:col>
      <xdr:colOff>95250</xdr:colOff>
      <xdr:row>0</xdr:row>
      <xdr:rowOff>0</xdr:rowOff>
    </xdr:to>
    <xdr:pic>
      <xdr:nvPicPr>
        <xdr:cNvPr id="1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9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0</xdr:row>
      <xdr:rowOff>0</xdr:rowOff>
    </xdr:from>
    <xdr:to>
      <xdr:col>36</xdr:col>
      <xdr:colOff>95250</xdr:colOff>
      <xdr:row>0</xdr:row>
      <xdr:rowOff>0</xdr:rowOff>
    </xdr:to>
    <xdr:pic>
      <xdr:nvPicPr>
        <xdr:cNvPr id="14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9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37</xdr:col>
      <xdr:colOff>95250</xdr:colOff>
      <xdr:row>0</xdr:row>
      <xdr:rowOff>0</xdr:rowOff>
    </xdr:to>
    <xdr:pic>
      <xdr:nvPicPr>
        <xdr:cNvPr id="14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5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37</xdr:col>
      <xdr:colOff>95250</xdr:colOff>
      <xdr:row>0</xdr:row>
      <xdr:rowOff>0</xdr:rowOff>
    </xdr:to>
    <xdr:pic>
      <xdr:nvPicPr>
        <xdr:cNvPr id="14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5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37</xdr:col>
      <xdr:colOff>95250</xdr:colOff>
      <xdr:row>0</xdr:row>
      <xdr:rowOff>0</xdr:rowOff>
    </xdr:to>
    <xdr:pic>
      <xdr:nvPicPr>
        <xdr:cNvPr id="14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5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0</xdr:colOff>
      <xdr:row>0</xdr:row>
      <xdr:rowOff>0</xdr:rowOff>
    </xdr:from>
    <xdr:to>
      <xdr:col>38</xdr:col>
      <xdr:colOff>95250</xdr:colOff>
      <xdr:row>0</xdr:row>
      <xdr:rowOff>0</xdr:rowOff>
    </xdr:to>
    <xdr:pic>
      <xdr:nvPicPr>
        <xdr:cNvPr id="1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1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0</xdr:colOff>
      <xdr:row>0</xdr:row>
      <xdr:rowOff>0</xdr:rowOff>
    </xdr:from>
    <xdr:to>
      <xdr:col>38</xdr:col>
      <xdr:colOff>95250</xdr:colOff>
      <xdr:row>0</xdr:row>
      <xdr:rowOff>0</xdr:rowOff>
    </xdr:to>
    <xdr:pic>
      <xdr:nvPicPr>
        <xdr:cNvPr id="1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1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0</xdr:colOff>
      <xdr:row>0</xdr:row>
      <xdr:rowOff>0</xdr:rowOff>
    </xdr:from>
    <xdr:to>
      <xdr:col>38</xdr:col>
      <xdr:colOff>95250</xdr:colOff>
      <xdr:row>0</xdr:row>
      <xdr:rowOff>0</xdr:rowOff>
    </xdr:to>
    <xdr:pic>
      <xdr:nvPicPr>
        <xdr:cNvPr id="14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1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39</xdr:col>
      <xdr:colOff>95250</xdr:colOff>
      <xdr:row>0</xdr:row>
      <xdr:rowOff>0</xdr:rowOff>
    </xdr:to>
    <xdr:pic>
      <xdr:nvPicPr>
        <xdr:cNvPr id="14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8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39</xdr:col>
      <xdr:colOff>95250</xdr:colOff>
      <xdr:row>0</xdr:row>
      <xdr:rowOff>0</xdr:rowOff>
    </xdr:to>
    <xdr:pic>
      <xdr:nvPicPr>
        <xdr:cNvPr id="1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8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39</xdr:col>
      <xdr:colOff>95250</xdr:colOff>
      <xdr:row>0</xdr:row>
      <xdr:rowOff>0</xdr:rowOff>
    </xdr:to>
    <xdr:pic>
      <xdr:nvPicPr>
        <xdr:cNvPr id="15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8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0</xdr:row>
      <xdr:rowOff>0</xdr:rowOff>
    </xdr:from>
    <xdr:to>
      <xdr:col>40</xdr:col>
      <xdr:colOff>95250</xdr:colOff>
      <xdr:row>0</xdr:row>
      <xdr:rowOff>0</xdr:rowOff>
    </xdr:to>
    <xdr:pic>
      <xdr:nvPicPr>
        <xdr:cNvPr id="15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4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0</xdr:row>
      <xdr:rowOff>0</xdr:rowOff>
    </xdr:from>
    <xdr:to>
      <xdr:col>40</xdr:col>
      <xdr:colOff>95250</xdr:colOff>
      <xdr:row>0</xdr:row>
      <xdr:rowOff>0</xdr:rowOff>
    </xdr:to>
    <xdr:pic>
      <xdr:nvPicPr>
        <xdr:cNvPr id="15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4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0</xdr:row>
      <xdr:rowOff>0</xdr:rowOff>
    </xdr:from>
    <xdr:to>
      <xdr:col>40</xdr:col>
      <xdr:colOff>95250</xdr:colOff>
      <xdr:row>0</xdr:row>
      <xdr:rowOff>0</xdr:rowOff>
    </xdr:to>
    <xdr:pic>
      <xdr:nvPicPr>
        <xdr:cNvPr id="15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4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0</xdr:row>
      <xdr:rowOff>0</xdr:rowOff>
    </xdr:from>
    <xdr:to>
      <xdr:col>41</xdr:col>
      <xdr:colOff>95250</xdr:colOff>
      <xdr:row>0</xdr:row>
      <xdr:rowOff>0</xdr:rowOff>
    </xdr:to>
    <xdr:pic>
      <xdr:nvPicPr>
        <xdr:cNvPr id="15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0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0</xdr:row>
      <xdr:rowOff>0</xdr:rowOff>
    </xdr:from>
    <xdr:to>
      <xdr:col>41</xdr:col>
      <xdr:colOff>95250</xdr:colOff>
      <xdr:row>0</xdr:row>
      <xdr:rowOff>0</xdr:rowOff>
    </xdr:to>
    <xdr:pic>
      <xdr:nvPicPr>
        <xdr:cNvPr id="1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0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0</xdr:row>
      <xdr:rowOff>0</xdr:rowOff>
    </xdr:from>
    <xdr:to>
      <xdr:col>41</xdr:col>
      <xdr:colOff>95250</xdr:colOff>
      <xdr:row>0</xdr:row>
      <xdr:rowOff>0</xdr:rowOff>
    </xdr:to>
    <xdr:pic>
      <xdr:nvPicPr>
        <xdr:cNvPr id="15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0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0</xdr:row>
      <xdr:rowOff>0</xdr:rowOff>
    </xdr:from>
    <xdr:to>
      <xdr:col>42</xdr:col>
      <xdr:colOff>95250</xdr:colOff>
      <xdr:row>0</xdr:row>
      <xdr:rowOff>0</xdr:rowOff>
    </xdr:to>
    <xdr:pic>
      <xdr:nvPicPr>
        <xdr:cNvPr id="15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6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0</xdr:row>
      <xdr:rowOff>0</xdr:rowOff>
    </xdr:from>
    <xdr:to>
      <xdr:col>42</xdr:col>
      <xdr:colOff>95250</xdr:colOff>
      <xdr:row>0</xdr:row>
      <xdr:rowOff>0</xdr:rowOff>
    </xdr:to>
    <xdr:pic>
      <xdr:nvPicPr>
        <xdr:cNvPr id="15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6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0</xdr:row>
      <xdr:rowOff>0</xdr:rowOff>
    </xdr:from>
    <xdr:to>
      <xdr:col>42</xdr:col>
      <xdr:colOff>95250</xdr:colOff>
      <xdr:row>0</xdr:row>
      <xdr:rowOff>0</xdr:rowOff>
    </xdr:to>
    <xdr:pic>
      <xdr:nvPicPr>
        <xdr:cNvPr id="1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6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0</xdr:row>
      <xdr:rowOff>0</xdr:rowOff>
    </xdr:from>
    <xdr:to>
      <xdr:col>43</xdr:col>
      <xdr:colOff>95250</xdr:colOff>
      <xdr:row>0</xdr:row>
      <xdr:rowOff>0</xdr:rowOff>
    </xdr:to>
    <xdr:pic>
      <xdr:nvPicPr>
        <xdr:cNvPr id="1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2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0</xdr:row>
      <xdr:rowOff>0</xdr:rowOff>
    </xdr:from>
    <xdr:to>
      <xdr:col>43</xdr:col>
      <xdr:colOff>95250</xdr:colOff>
      <xdr:row>0</xdr:row>
      <xdr:rowOff>0</xdr:rowOff>
    </xdr:to>
    <xdr:pic>
      <xdr:nvPicPr>
        <xdr:cNvPr id="16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2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0</xdr:row>
      <xdr:rowOff>0</xdr:rowOff>
    </xdr:from>
    <xdr:to>
      <xdr:col>43</xdr:col>
      <xdr:colOff>95250</xdr:colOff>
      <xdr:row>0</xdr:row>
      <xdr:rowOff>0</xdr:rowOff>
    </xdr:to>
    <xdr:pic>
      <xdr:nvPicPr>
        <xdr:cNvPr id="16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2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44</xdr:col>
      <xdr:colOff>95250</xdr:colOff>
      <xdr:row>0</xdr:row>
      <xdr:rowOff>0</xdr:rowOff>
    </xdr:to>
    <xdr:pic>
      <xdr:nvPicPr>
        <xdr:cNvPr id="16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44</xdr:col>
      <xdr:colOff>95250</xdr:colOff>
      <xdr:row>0</xdr:row>
      <xdr:rowOff>0</xdr:rowOff>
    </xdr:to>
    <xdr:pic>
      <xdr:nvPicPr>
        <xdr:cNvPr id="1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44</xdr:col>
      <xdr:colOff>95250</xdr:colOff>
      <xdr:row>0</xdr:row>
      <xdr:rowOff>0</xdr:rowOff>
    </xdr:to>
    <xdr:pic>
      <xdr:nvPicPr>
        <xdr:cNvPr id="16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0</xdr:row>
      <xdr:rowOff>0</xdr:rowOff>
    </xdr:from>
    <xdr:to>
      <xdr:col>45</xdr:col>
      <xdr:colOff>95250</xdr:colOff>
      <xdr:row>0</xdr:row>
      <xdr:rowOff>0</xdr:rowOff>
    </xdr:to>
    <xdr:pic>
      <xdr:nvPicPr>
        <xdr:cNvPr id="16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5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0</xdr:row>
      <xdr:rowOff>0</xdr:rowOff>
    </xdr:from>
    <xdr:to>
      <xdr:col>45</xdr:col>
      <xdr:colOff>95250</xdr:colOff>
      <xdr:row>0</xdr:row>
      <xdr:rowOff>0</xdr:rowOff>
    </xdr:to>
    <xdr:pic>
      <xdr:nvPicPr>
        <xdr:cNvPr id="16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5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0</xdr:row>
      <xdr:rowOff>0</xdr:rowOff>
    </xdr:from>
    <xdr:to>
      <xdr:col>45</xdr:col>
      <xdr:colOff>95250</xdr:colOff>
      <xdr:row>0</xdr:row>
      <xdr:rowOff>0</xdr:rowOff>
    </xdr:to>
    <xdr:pic>
      <xdr:nvPicPr>
        <xdr:cNvPr id="16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5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46</xdr:col>
      <xdr:colOff>95250</xdr:colOff>
      <xdr:row>0</xdr:row>
      <xdr:rowOff>0</xdr:rowOff>
    </xdr:to>
    <xdr:pic>
      <xdr:nvPicPr>
        <xdr:cNvPr id="17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1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46</xdr:col>
      <xdr:colOff>95250</xdr:colOff>
      <xdr:row>0</xdr:row>
      <xdr:rowOff>0</xdr:rowOff>
    </xdr:to>
    <xdr:pic>
      <xdr:nvPicPr>
        <xdr:cNvPr id="17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1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46</xdr:col>
      <xdr:colOff>95250</xdr:colOff>
      <xdr:row>0</xdr:row>
      <xdr:rowOff>0</xdr:rowOff>
    </xdr:to>
    <xdr:pic>
      <xdr:nvPicPr>
        <xdr:cNvPr id="17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1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0</xdr:row>
      <xdr:rowOff>0</xdr:rowOff>
    </xdr:from>
    <xdr:to>
      <xdr:col>47</xdr:col>
      <xdr:colOff>95250</xdr:colOff>
      <xdr:row>0</xdr:row>
      <xdr:rowOff>0</xdr:rowOff>
    </xdr:to>
    <xdr:pic>
      <xdr:nvPicPr>
        <xdr:cNvPr id="17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7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0</xdr:row>
      <xdr:rowOff>0</xdr:rowOff>
    </xdr:from>
    <xdr:to>
      <xdr:col>47</xdr:col>
      <xdr:colOff>95250</xdr:colOff>
      <xdr:row>0</xdr:row>
      <xdr:rowOff>0</xdr:rowOff>
    </xdr:to>
    <xdr:pic>
      <xdr:nvPicPr>
        <xdr:cNvPr id="1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7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0</xdr:row>
      <xdr:rowOff>0</xdr:rowOff>
    </xdr:from>
    <xdr:to>
      <xdr:col>47</xdr:col>
      <xdr:colOff>95250</xdr:colOff>
      <xdr:row>0</xdr:row>
      <xdr:rowOff>0</xdr:rowOff>
    </xdr:to>
    <xdr:pic>
      <xdr:nvPicPr>
        <xdr:cNvPr id="17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7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0</xdr:row>
      <xdr:rowOff>0</xdr:rowOff>
    </xdr:from>
    <xdr:to>
      <xdr:col>48</xdr:col>
      <xdr:colOff>95250</xdr:colOff>
      <xdr:row>0</xdr:row>
      <xdr:rowOff>0</xdr:rowOff>
    </xdr:to>
    <xdr:pic>
      <xdr:nvPicPr>
        <xdr:cNvPr id="17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3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0</xdr:row>
      <xdr:rowOff>0</xdr:rowOff>
    </xdr:from>
    <xdr:to>
      <xdr:col>48</xdr:col>
      <xdr:colOff>95250</xdr:colOff>
      <xdr:row>0</xdr:row>
      <xdr:rowOff>0</xdr:rowOff>
    </xdr:to>
    <xdr:pic>
      <xdr:nvPicPr>
        <xdr:cNvPr id="17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3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0</xdr:row>
      <xdr:rowOff>0</xdr:rowOff>
    </xdr:from>
    <xdr:to>
      <xdr:col>48</xdr:col>
      <xdr:colOff>95250</xdr:colOff>
      <xdr:row>0</xdr:row>
      <xdr:rowOff>0</xdr:rowOff>
    </xdr:to>
    <xdr:pic>
      <xdr:nvPicPr>
        <xdr:cNvPr id="17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38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0</xdr:colOff>
      <xdr:row>0</xdr:row>
      <xdr:rowOff>0</xdr:rowOff>
    </xdr:from>
    <xdr:to>
      <xdr:col>49</xdr:col>
      <xdr:colOff>95250</xdr:colOff>
      <xdr:row>0</xdr:row>
      <xdr:rowOff>0</xdr:rowOff>
    </xdr:to>
    <xdr:pic>
      <xdr:nvPicPr>
        <xdr:cNvPr id="17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0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0</xdr:colOff>
      <xdr:row>0</xdr:row>
      <xdr:rowOff>0</xdr:rowOff>
    </xdr:from>
    <xdr:to>
      <xdr:col>49</xdr:col>
      <xdr:colOff>95250</xdr:colOff>
      <xdr:row>0</xdr:row>
      <xdr:rowOff>0</xdr:rowOff>
    </xdr:to>
    <xdr:pic>
      <xdr:nvPicPr>
        <xdr:cNvPr id="18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0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0</xdr:colOff>
      <xdr:row>0</xdr:row>
      <xdr:rowOff>0</xdr:rowOff>
    </xdr:from>
    <xdr:to>
      <xdr:col>49</xdr:col>
      <xdr:colOff>95250</xdr:colOff>
      <xdr:row>0</xdr:row>
      <xdr:rowOff>0</xdr:rowOff>
    </xdr:to>
    <xdr:pic>
      <xdr:nvPicPr>
        <xdr:cNvPr id="18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00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0</xdr:colOff>
      <xdr:row>0</xdr:row>
      <xdr:rowOff>0</xdr:rowOff>
    </xdr:from>
    <xdr:to>
      <xdr:col>50</xdr:col>
      <xdr:colOff>95250</xdr:colOff>
      <xdr:row>0</xdr:row>
      <xdr:rowOff>0</xdr:rowOff>
    </xdr:to>
    <xdr:pic>
      <xdr:nvPicPr>
        <xdr:cNvPr id="18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6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0</xdr:colOff>
      <xdr:row>0</xdr:row>
      <xdr:rowOff>0</xdr:rowOff>
    </xdr:from>
    <xdr:to>
      <xdr:col>50</xdr:col>
      <xdr:colOff>95250</xdr:colOff>
      <xdr:row>0</xdr:row>
      <xdr:rowOff>0</xdr:rowOff>
    </xdr:to>
    <xdr:pic>
      <xdr:nvPicPr>
        <xdr:cNvPr id="18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6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0</xdr:colOff>
      <xdr:row>0</xdr:row>
      <xdr:rowOff>0</xdr:rowOff>
    </xdr:from>
    <xdr:to>
      <xdr:col>50</xdr:col>
      <xdr:colOff>95250</xdr:colOff>
      <xdr:row>0</xdr:row>
      <xdr:rowOff>0</xdr:rowOff>
    </xdr:to>
    <xdr:pic>
      <xdr:nvPicPr>
        <xdr:cNvPr id="18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62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0</xdr:colOff>
      <xdr:row>0</xdr:row>
      <xdr:rowOff>0</xdr:rowOff>
    </xdr:from>
    <xdr:to>
      <xdr:col>51</xdr:col>
      <xdr:colOff>95250</xdr:colOff>
      <xdr:row>0</xdr:row>
      <xdr:rowOff>0</xdr:rowOff>
    </xdr:to>
    <xdr:pic>
      <xdr:nvPicPr>
        <xdr:cNvPr id="18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2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0</xdr:colOff>
      <xdr:row>0</xdr:row>
      <xdr:rowOff>0</xdr:rowOff>
    </xdr:from>
    <xdr:to>
      <xdr:col>51</xdr:col>
      <xdr:colOff>95250</xdr:colOff>
      <xdr:row>0</xdr:row>
      <xdr:rowOff>0</xdr:rowOff>
    </xdr:to>
    <xdr:pic>
      <xdr:nvPicPr>
        <xdr:cNvPr id="18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2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0</xdr:colOff>
      <xdr:row>0</xdr:row>
      <xdr:rowOff>0</xdr:rowOff>
    </xdr:from>
    <xdr:to>
      <xdr:col>51</xdr:col>
      <xdr:colOff>95250</xdr:colOff>
      <xdr:row>0</xdr:row>
      <xdr:rowOff>0</xdr:rowOff>
    </xdr:to>
    <xdr:pic>
      <xdr:nvPicPr>
        <xdr:cNvPr id="18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24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0</xdr:colOff>
      <xdr:row>0</xdr:row>
      <xdr:rowOff>0</xdr:rowOff>
    </xdr:from>
    <xdr:to>
      <xdr:col>52</xdr:col>
      <xdr:colOff>95250</xdr:colOff>
      <xdr:row>0</xdr:row>
      <xdr:rowOff>0</xdr:rowOff>
    </xdr:to>
    <xdr:pic>
      <xdr:nvPicPr>
        <xdr:cNvPr id="18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8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0</xdr:colOff>
      <xdr:row>0</xdr:row>
      <xdr:rowOff>0</xdr:rowOff>
    </xdr:from>
    <xdr:to>
      <xdr:col>52</xdr:col>
      <xdr:colOff>95250</xdr:colOff>
      <xdr:row>0</xdr:row>
      <xdr:rowOff>0</xdr:rowOff>
    </xdr:to>
    <xdr:pic>
      <xdr:nvPicPr>
        <xdr:cNvPr id="18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8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0</xdr:colOff>
      <xdr:row>0</xdr:row>
      <xdr:rowOff>0</xdr:rowOff>
    </xdr:from>
    <xdr:to>
      <xdr:col>52</xdr:col>
      <xdr:colOff>95250</xdr:colOff>
      <xdr:row>0</xdr:row>
      <xdr:rowOff>0</xdr:rowOff>
    </xdr:to>
    <xdr:pic>
      <xdr:nvPicPr>
        <xdr:cNvPr id="19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864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rutecnica-hp\strutecnica\Obras\313-18%20-%20Prefeitura%20de%20Campos%20do%20Jord&#227;o%20-%20Pontes\1-%20PROJETOS%20PONTE%20RUA%20TUCURUVI\ORCAMENTO%20PONTE%20RUA%20TUCURU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TE RUA TUCURUVI"/>
      <sheetName val="MEMÓRIA DE CÁLCULO"/>
      <sheetName val="QUANTITATIVOS"/>
    </sheetNames>
    <sheetDataSet>
      <sheetData sheetId="2">
        <row r="3">
          <cell r="B3">
            <v>0.7</v>
          </cell>
          <cell r="E3">
            <v>0.7</v>
          </cell>
          <cell r="J3">
            <v>1793</v>
          </cell>
        </row>
        <row r="4">
          <cell r="B4">
            <v>0.39</v>
          </cell>
          <cell r="E4">
            <v>0.39</v>
          </cell>
          <cell r="J4">
            <v>1092</v>
          </cell>
        </row>
        <row r="5">
          <cell r="B5">
            <v>7.955</v>
          </cell>
          <cell r="E5">
            <v>7.955</v>
          </cell>
        </row>
        <row r="6">
          <cell r="B6">
            <v>0.86</v>
          </cell>
          <cell r="E6">
            <v>0.86</v>
          </cell>
        </row>
        <row r="7">
          <cell r="B7">
            <v>0.2</v>
          </cell>
          <cell r="E7">
            <v>0.2</v>
          </cell>
        </row>
        <row r="8">
          <cell r="J8">
            <v>12</v>
          </cell>
        </row>
        <row r="9">
          <cell r="B9">
            <v>0.44</v>
          </cell>
          <cell r="E9">
            <v>0.44</v>
          </cell>
        </row>
        <row r="10">
          <cell r="B10">
            <v>0.66</v>
          </cell>
          <cell r="E10">
            <v>0.66</v>
          </cell>
        </row>
        <row r="14">
          <cell r="B14">
            <v>7.495</v>
          </cell>
          <cell r="E14">
            <v>0.0209</v>
          </cell>
        </row>
        <row r="15">
          <cell r="B15">
            <v>9.4256</v>
          </cell>
          <cell r="E15">
            <v>6</v>
          </cell>
        </row>
        <row r="16">
          <cell r="B16">
            <v>0.07</v>
          </cell>
        </row>
        <row r="20">
          <cell r="B20">
            <v>1.115</v>
          </cell>
        </row>
        <row r="21">
          <cell r="B21">
            <v>9.4256</v>
          </cell>
        </row>
        <row r="22">
          <cell r="B22">
            <v>0.15</v>
          </cell>
          <cell r="E22">
            <v>0.916</v>
          </cell>
        </row>
        <row r="26">
          <cell r="B26">
            <v>7.955</v>
          </cell>
          <cell r="E26">
            <v>7.955</v>
          </cell>
        </row>
        <row r="27">
          <cell r="B27">
            <v>1.75</v>
          </cell>
          <cell r="E27">
            <v>1.75</v>
          </cell>
        </row>
        <row r="28">
          <cell r="B28">
            <v>0.15</v>
          </cell>
          <cell r="E28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Z101"/>
  <sheetViews>
    <sheetView showGridLines="0" tabSelected="1" view="pageBreakPreview" zoomScale="90" zoomScaleSheetLayoutView="90" zoomScalePageLayoutView="90" workbookViewId="0" topLeftCell="A1">
      <selection activeCell="H74" sqref="H74"/>
    </sheetView>
  </sheetViews>
  <sheetFormatPr defaultColWidth="11.421875" defaultRowHeight="12.75"/>
  <cols>
    <col min="1" max="1" width="3.7109375" style="9" customWidth="1"/>
    <col min="2" max="2" width="1.7109375" style="9" customWidth="1"/>
    <col min="3" max="3" width="3.7109375" style="9" customWidth="1"/>
    <col min="4" max="4" width="12.7109375" style="9" customWidth="1"/>
    <col min="5" max="5" width="15.7109375" style="9" customWidth="1"/>
    <col min="6" max="6" width="99.00390625" style="2" customWidth="1"/>
    <col min="7" max="7" width="9.00390625" style="2" customWidth="1"/>
    <col min="8" max="8" width="13.421875" style="37" customWidth="1"/>
    <col min="9" max="9" width="12.7109375" style="37" customWidth="1"/>
    <col min="10" max="10" width="16.421875" style="38" customWidth="1"/>
    <col min="11" max="16384" width="11.421875" style="2" customWidth="1"/>
  </cols>
  <sheetData>
    <row r="1" spans="1:52" s="16" customFormat="1" ht="27" customHeight="1">
      <c r="A1" s="52" t="s">
        <v>1</v>
      </c>
      <c r="B1" s="52"/>
      <c r="C1" s="52"/>
      <c r="D1" s="50" t="s">
        <v>8</v>
      </c>
      <c r="E1" s="50" t="s">
        <v>9</v>
      </c>
      <c r="F1" s="53" t="s">
        <v>2</v>
      </c>
      <c r="G1" s="52" t="s">
        <v>0</v>
      </c>
      <c r="H1" s="46" t="s">
        <v>3</v>
      </c>
      <c r="I1" s="46" t="s">
        <v>7</v>
      </c>
      <c r="J1" s="46" t="s">
        <v>4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</row>
    <row r="2" spans="1:52" s="17" customFormat="1" ht="27" customHeight="1">
      <c r="A2" s="52"/>
      <c r="B2" s="52"/>
      <c r="C2" s="52"/>
      <c r="D2" s="51"/>
      <c r="E2" s="51"/>
      <c r="F2" s="53"/>
      <c r="G2" s="52"/>
      <c r="H2" s="46"/>
      <c r="I2" s="46"/>
      <c r="J2" s="46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10" ht="9.75" customHeight="1">
      <c r="A3" s="18"/>
      <c r="B3" s="19"/>
      <c r="C3" s="19"/>
      <c r="D3" s="20"/>
      <c r="E3" s="20"/>
      <c r="F3" s="6"/>
      <c r="G3" s="19"/>
      <c r="H3" s="7"/>
      <c r="I3" s="7"/>
      <c r="J3" s="8"/>
    </row>
    <row r="4" spans="1:14" s="17" customFormat="1" ht="19.5" customHeight="1">
      <c r="A4" s="21">
        <v>1</v>
      </c>
      <c r="B4" s="22" t="s">
        <v>5</v>
      </c>
      <c r="C4" s="22">
        <v>0</v>
      </c>
      <c r="D4" s="23"/>
      <c r="E4" s="23"/>
      <c r="F4" s="4" t="s">
        <v>31</v>
      </c>
      <c r="G4" s="5"/>
      <c r="H4" s="5"/>
      <c r="I4" s="5"/>
      <c r="J4" s="5"/>
      <c r="K4" s="2"/>
      <c r="L4" s="2"/>
      <c r="M4" s="2"/>
      <c r="N4" s="2"/>
    </row>
    <row r="5" spans="1:10" s="29" customFormat="1" ht="25.5">
      <c r="A5" s="24">
        <v>1</v>
      </c>
      <c r="B5" s="25" t="s">
        <v>5</v>
      </c>
      <c r="C5" s="25">
        <v>1</v>
      </c>
      <c r="D5" s="26" t="s">
        <v>13</v>
      </c>
      <c r="E5" s="12" t="s">
        <v>33</v>
      </c>
      <c r="F5" s="14" t="s">
        <v>32</v>
      </c>
      <c r="G5" s="27" t="s">
        <v>20</v>
      </c>
      <c r="H5" s="28">
        <v>2</v>
      </c>
      <c r="I5" s="13">
        <v>778.17</v>
      </c>
      <c r="J5" s="13">
        <f aca="true" t="shared" si="0" ref="J5:J11">ROUND(H5*I5,2)</f>
        <v>1556.34</v>
      </c>
    </row>
    <row r="6" spans="1:10" s="29" customFormat="1" ht="25.5">
      <c r="A6" s="24">
        <v>1</v>
      </c>
      <c r="B6" s="25" t="s">
        <v>5</v>
      </c>
      <c r="C6" s="25">
        <f aca="true" t="shared" si="1" ref="C6:C14">C5+1</f>
        <v>2</v>
      </c>
      <c r="D6" s="26" t="s">
        <v>13</v>
      </c>
      <c r="E6" s="12" t="s">
        <v>36</v>
      </c>
      <c r="F6" s="14" t="s">
        <v>34</v>
      </c>
      <c r="G6" s="27" t="s">
        <v>20</v>
      </c>
      <c r="H6" s="28">
        <v>2</v>
      </c>
      <c r="I6" s="13">
        <v>823.9</v>
      </c>
      <c r="J6" s="13">
        <f t="shared" si="0"/>
        <v>1647.8</v>
      </c>
    </row>
    <row r="7" spans="1:10" s="29" customFormat="1" ht="12.75">
      <c r="A7" s="24">
        <v>1</v>
      </c>
      <c r="B7" s="25" t="s">
        <v>5</v>
      </c>
      <c r="C7" s="25">
        <f t="shared" si="1"/>
        <v>3</v>
      </c>
      <c r="D7" s="26" t="s">
        <v>13</v>
      </c>
      <c r="E7" s="12" t="s">
        <v>21</v>
      </c>
      <c r="F7" s="14" t="s">
        <v>35</v>
      </c>
      <c r="G7" s="27" t="s">
        <v>20</v>
      </c>
      <c r="H7" s="28">
        <v>2</v>
      </c>
      <c r="I7" s="13">
        <v>531.57</v>
      </c>
      <c r="J7" s="13">
        <f t="shared" si="0"/>
        <v>1063.14</v>
      </c>
    </row>
    <row r="8" spans="1:10" s="29" customFormat="1" ht="12.75">
      <c r="A8" s="24">
        <v>1</v>
      </c>
      <c r="B8" s="25" t="s">
        <v>5</v>
      </c>
      <c r="C8" s="25">
        <f t="shared" si="1"/>
        <v>4</v>
      </c>
      <c r="D8" s="26" t="s">
        <v>13</v>
      </c>
      <c r="E8" s="12" t="s">
        <v>38</v>
      </c>
      <c r="F8" s="14" t="s">
        <v>37</v>
      </c>
      <c r="G8" s="27" t="s">
        <v>15</v>
      </c>
      <c r="H8" s="28">
        <v>6</v>
      </c>
      <c r="I8" s="13">
        <v>382.25</v>
      </c>
      <c r="J8" s="13">
        <f t="shared" si="0"/>
        <v>2293.5</v>
      </c>
    </row>
    <row r="9" spans="1:10" s="29" customFormat="1" ht="12.75">
      <c r="A9" s="24">
        <v>1</v>
      </c>
      <c r="B9" s="25" t="s">
        <v>5</v>
      </c>
      <c r="C9" s="25">
        <f t="shared" si="1"/>
        <v>5</v>
      </c>
      <c r="D9" s="26" t="s">
        <v>13</v>
      </c>
      <c r="E9" s="12" t="s">
        <v>23</v>
      </c>
      <c r="F9" s="14" t="s">
        <v>22</v>
      </c>
      <c r="G9" s="27" t="s">
        <v>15</v>
      </c>
      <c r="H9" s="28">
        <v>78.72</v>
      </c>
      <c r="I9" s="13">
        <v>1.13</v>
      </c>
      <c r="J9" s="13">
        <f t="shared" si="0"/>
        <v>88.95</v>
      </c>
    </row>
    <row r="10" spans="1:10" s="29" customFormat="1" ht="12.75">
      <c r="A10" s="24">
        <v>1</v>
      </c>
      <c r="B10" s="25" t="s">
        <v>5</v>
      </c>
      <c r="C10" s="25">
        <f t="shared" si="1"/>
        <v>6</v>
      </c>
      <c r="D10" s="26" t="s">
        <v>13</v>
      </c>
      <c r="E10" s="12" t="s">
        <v>41</v>
      </c>
      <c r="F10" s="14" t="s">
        <v>39</v>
      </c>
      <c r="G10" s="27" t="s">
        <v>40</v>
      </c>
      <c r="H10" s="28">
        <v>1</v>
      </c>
      <c r="I10" s="13">
        <v>4733.9</v>
      </c>
      <c r="J10" s="13">
        <f t="shared" si="0"/>
        <v>4733.9</v>
      </c>
    </row>
    <row r="11" spans="1:10" s="29" customFormat="1" ht="12.75">
      <c r="A11" s="24">
        <v>1</v>
      </c>
      <c r="B11" s="25" t="s">
        <v>5</v>
      </c>
      <c r="C11" s="25">
        <f t="shared" si="1"/>
        <v>7</v>
      </c>
      <c r="D11" s="26" t="s">
        <v>13</v>
      </c>
      <c r="E11" s="12" t="s">
        <v>43</v>
      </c>
      <c r="F11" s="14" t="s">
        <v>42</v>
      </c>
      <c r="G11" s="27" t="s">
        <v>16</v>
      </c>
      <c r="H11" s="28">
        <v>40</v>
      </c>
      <c r="I11" s="13">
        <v>299.06</v>
      </c>
      <c r="J11" s="13">
        <f t="shared" si="0"/>
        <v>11962.4</v>
      </c>
    </row>
    <row r="12" spans="1:10" s="29" customFormat="1" ht="12.75">
      <c r="A12" s="24">
        <v>1</v>
      </c>
      <c r="B12" s="25" t="s">
        <v>5</v>
      </c>
      <c r="C12" s="25">
        <f t="shared" si="1"/>
        <v>8</v>
      </c>
      <c r="D12" s="26" t="s">
        <v>13</v>
      </c>
      <c r="E12" s="12" t="s">
        <v>115</v>
      </c>
      <c r="F12" s="14" t="s">
        <v>116</v>
      </c>
      <c r="G12" s="27" t="s">
        <v>15</v>
      </c>
      <c r="H12" s="28">
        <v>93.94</v>
      </c>
      <c r="I12" s="13">
        <v>62.89</v>
      </c>
      <c r="J12" s="13">
        <f>ROUND(H12*I12,2)</f>
        <v>5907.89</v>
      </c>
    </row>
    <row r="13" spans="1:10" s="29" customFormat="1" ht="12.75">
      <c r="A13" s="24">
        <v>1</v>
      </c>
      <c r="B13" s="25" t="s">
        <v>5</v>
      </c>
      <c r="C13" s="25">
        <f t="shared" si="1"/>
        <v>9</v>
      </c>
      <c r="D13" s="26" t="s">
        <v>13</v>
      </c>
      <c r="E13" s="12">
        <v>101601</v>
      </c>
      <c r="F13" s="14" t="s">
        <v>117</v>
      </c>
      <c r="G13" s="27" t="s">
        <v>15</v>
      </c>
      <c r="H13" s="28">
        <v>93.94</v>
      </c>
      <c r="I13" s="13">
        <v>38.39</v>
      </c>
      <c r="J13" s="13">
        <f>ROUND(H13*I13,2)</f>
        <v>3606.36</v>
      </c>
    </row>
    <row r="14" spans="1:10" s="29" customFormat="1" ht="12.75">
      <c r="A14" s="24">
        <v>1</v>
      </c>
      <c r="B14" s="25" t="s">
        <v>5</v>
      </c>
      <c r="C14" s="25">
        <f t="shared" si="1"/>
        <v>10</v>
      </c>
      <c r="D14" s="26" t="s">
        <v>13</v>
      </c>
      <c r="E14" s="12">
        <v>101602</v>
      </c>
      <c r="F14" s="14" t="s">
        <v>118</v>
      </c>
      <c r="G14" s="27" t="s">
        <v>16</v>
      </c>
      <c r="H14" s="28">
        <v>42.7</v>
      </c>
      <c r="I14" s="13">
        <v>10.87</v>
      </c>
      <c r="J14" s="13">
        <f>ROUND(H14*I14,2)</f>
        <v>464.15</v>
      </c>
    </row>
    <row r="15" spans="1:14" s="17" customFormat="1" ht="12.75">
      <c r="A15" s="30"/>
      <c r="B15" s="31"/>
      <c r="C15" s="31"/>
      <c r="D15" s="31"/>
      <c r="E15" s="31"/>
      <c r="F15" s="1" t="s">
        <v>6</v>
      </c>
      <c r="G15" s="32" t="s">
        <v>11</v>
      </c>
      <c r="H15" s="33"/>
      <c r="I15" s="34"/>
      <c r="J15" s="35">
        <f>SUM(J5:J14)</f>
        <v>33324.43</v>
      </c>
      <c r="K15" s="2"/>
      <c r="L15" s="2"/>
      <c r="M15" s="2"/>
      <c r="N15" s="2"/>
    </row>
    <row r="16" spans="1:14" s="36" customFormat="1" ht="12.75" customHeight="1">
      <c r="A16" s="9"/>
      <c r="B16" s="9"/>
      <c r="C16" s="9"/>
      <c r="D16" s="9"/>
      <c r="E16" s="9"/>
      <c r="F16" s="2"/>
      <c r="G16" s="2"/>
      <c r="H16" s="10"/>
      <c r="I16" s="10"/>
      <c r="J16" s="11"/>
      <c r="K16" s="2"/>
      <c r="L16" s="2"/>
      <c r="M16" s="2"/>
      <c r="N16" s="2"/>
    </row>
    <row r="17" spans="1:14" s="17" customFormat="1" ht="19.5" customHeight="1">
      <c r="A17" s="21">
        <v>2</v>
      </c>
      <c r="B17" s="22" t="s">
        <v>5</v>
      </c>
      <c r="C17" s="22">
        <v>0</v>
      </c>
      <c r="D17" s="23"/>
      <c r="E17" s="23"/>
      <c r="F17" s="4" t="s">
        <v>19</v>
      </c>
      <c r="G17" s="5"/>
      <c r="H17" s="5"/>
      <c r="I17" s="5"/>
      <c r="J17" s="5"/>
      <c r="K17" s="2"/>
      <c r="L17" s="2"/>
      <c r="M17" s="2"/>
      <c r="N17" s="2"/>
    </row>
    <row r="18" spans="1:10" s="29" customFormat="1" ht="12.75">
      <c r="A18" s="24">
        <v>2</v>
      </c>
      <c r="B18" s="25" t="s">
        <v>5</v>
      </c>
      <c r="C18" s="25">
        <v>1</v>
      </c>
      <c r="D18" s="26" t="s">
        <v>13</v>
      </c>
      <c r="E18" s="12" t="s">
        <v>119</v>
      </c>
      <c r="F18" s="14" t="s">
        <v>120</v>
      </c>
      <c r="G18" s="27" t="s">
        <v>16</v>
      </c>
      <c r="H18" s="28">
        <v>303.22</v>
      </c>
      <c r="I18" s="13">
        <v>3.3</v>
      </c>
      <c r="J18" s="13">
        <f>ROUND(H18*I18,2)</f>
        <v>1000.63</v>
      </c>
    </row>
    <row r="19" spans="1:10" s="29" customFormat="1" ht="25.5">
      <c r="A19" s="24">
        <v>2</v>
      </c>
      <c r="B19" s="25" t="s">
        <v>5</v>
      </c>
      <c r="C19" s="25">
        <f>C18+1</f>
        <v>2</v>
      </c>
      <c r="D19" s="26" t="s">
        <v>13</v>
      </c>
      <c r="E19" s="12" t="s">
        <v>45</v>
      </c>
      <c r="F19" s="14" t="s">
        <v>44</v>
      </c>
      <c r="G19" s="27" t="s">
        <v>14</v>
      </c>
      <c r="H19" s="28">
        <v>181.93</v>
      </c>
      <c r="I19" s="13">
        <v>9.36</v>
      </c>
      <c r="J19" s="13">
        <f aca="true" t="shared" si="2" ref="J19:J25">ROUND(H19*I19,2)</f>
        <v>1702.86</v>
      </c>
    </row>
    <row r="20" spans="1:10" s="29" customFormat="1" ht="12.75">
      <c r="A20" s="24">
        <v>2</v>
      </c>
      <c r="B20" s="25" t="s">
        <v>5</v>
      </c>
      <c r="C20" s="25">
        <f aca="true" t="shared" si="3" ref="C20:C25">C19+1</f>
        <v>3</v>
      </c>
      <c r="D20" s="26" t="s">
        <v>13</v>
      </c>
      <c r="E20" s="12" t="s">
        <v>47</v>
      </c>
      <c r="F20" s="14" t="s">
        <v>46</v>
      </c>
      <c r="G20" s="27" t="s">
        <v>14</v>
      </c>
      <c r="H20" s="28">
        <v>181.93</v>
      </c>
      <c r="I20" s="13">
        <v>22.25</v>
      </c>
      <c r="J20" s="13">
        <f t="shared" si="2"/>
        <v>4047.94</v>
      </c>
    </row>
    <row r="21" spans="1:10" s="29" customFormat="1" ht="25.5">
      <c r="A21" s="24">
        <v>2</v>
      </c>
      <c r="B21" s="25" t="s">
        <v>5</v>
      </c>
      <c r="C21" s="25">
        <f t="shared" si="3"/>
        <v>4</v>
      </c>
      <c r="D21" s="26" t="s">
        <v>13</v>
      </c>
      <c r="E21" s="12" t="s">
        <v>49</v>
      </c>
      <c r="F21" s="14" t="s">
        <v>48</v>
      </c>
      <c r="G21" s="27" t="s">
        <v>15</v>
      </c>
      <c r="H21" s="28">
        <v>106.58</v>
      </c>
      <c r="I21" s="13">
        <v>5.12</v>
      </c>
      <c r="J21" s="13">
        <f t="shared" si="2"/>
        <v>545.69</v>
      </c>
    </row>
    <row r="22" spans="1:10" s="29" customFormat="1" ht="12.75">
      <c r="A22" s="24">
        <v>2</v>
      </c>
      <c r="B22" s="25" t="s">
        <v>5</v>
      </c>
      <c r="C22" s="25">
        <f t="shared" si="3"/>
        <v>5</v>
      </c>
      <c r="D22" s="26" t="s">
        <v>13</v>
      </c>
      <c r="E22" s="12" t="s">
        <v>51</v>
      </c>
      <c r="F22" s="14" t="s">
        <v>50</v>
      </c>
      <c r="G22" s="27" t="s">
        <v>14</v>
      </c>
      <c r="H22" s="28">
        <v>21.32</v>
      </c>
      <c r="I22" s="13">
        <v>8.12</v>
      </c>
      <c r="J22" s="13">
        <f t="shared" si="2"/>
        <v>173.12</v>
      </c>
    </row>
    <row r="23" spans="1:10" s="29" customFormat="1" ht="12.75">
      <c r="A23" s="24">
        <v>2</v>
      </c>
      <c r="B23" s="25" t="s">
        <v>5</v>
      </c>
      <c r="C23" s="25">
        <f t="shared" si="3"/>
        <v>6</v>
      </c>
      <c r="D23" s="26" t="s">
        <v>13</v>
      </c>
      <c r="E23" s="12" t="s">
        <v>53</v>
      </c>
      <c r="F23" s="14" t="s">
        <v>52</v>
      </c>
      <c r="G23" s="27" t="s">
        <v>14</v>
      </c>
      <c r="H23" s="28">
        <v>21.32</v>
      </c>
      <c r="I23" s="13">
        <v>10.39</v>
      </c>
      <c r="J23" s="13">
        <f t="shared" si="2"/>
        <v>221.51</v>
      </c>
    </row>
    <row r="24" spans="1:10" s="29" customFormat="1" ht="12.75">
      <c r="A24" s="24">
        <v>2</v>
      </c>
      <c r="B24" s="25" t="s">
        <v>5</v>
      </c>
      <c r="C24" s="25">
        <f t="shared" si="3"/>
        <v>7</v>
      </c>
      <c r="D24" s="26" t="s">
        <v>13</v>
      </c>
      <c r="E24" s="12" t="s">
        <v>121</v>
      </c>
      <c r="F24" s="14" t="s">
        <v>122</v>
      </c>
      <c r="G24" s="27" t="s">
        <v>40</v>
      </c>
      <c r="H24" s="28">
        <v>1</v>
      </c>
      <c r="I24" s="13">
        <v>6106.65</v>
      </c>
      <c r="J24" s="13">
        <f t="shared" si="2"/>
        <v>6106.65</v>
      </c>
    </row>
    <row r="25" spans="1:10" s="29" customFormat="1" ht="12.75">
      <c r="A25" s="24">
        <v>2</v>
      </c>
      <c r="B25" s="25" t="s">
        <v>5</v>
      </c>
      <c r="C25" s="25">
        <f t="shared" si="3"/>
        <v>8</v>
      </c>
      <c r="D25" s="26" t="s">
        <v>13</v>
      </c>
      <c r="E25" s="12" t="s">
        <v>123</v>
      </c>
      <c r="F25" s="14" t="s">
        <v>124</v>
      </c>
      <c r="G25" s="27" t="s">
        <v>17</v>
      </c>
      <c r="H25" s="28">
        <v>8</v>
      </c>
      <c r="I25" s="13">
        <v>346.03</v>
      </c>
      <c r="J25" s="13">
        <f t="shared" si="2"/>
        <v>2768.24</v>
      </c>
    </row>
    <row r="26" spans="1:14" s="17" customFormat="1" ht="12.75">
      <c r="A26" s="30"/>
      <c r="B26" s="31"/>
      <c r="C26" s="31"/>
      <c r="D26" s="31"/>
      <c r="E26" s="31"/>
      <c r="F26" s="1" t="s">
        <v>6</v>
      </c>
      <c r="G26" s="32" t="s">
        <v>12</v>
      </c>
      <c r="H26" s="33"/>
      <c r="I26" s="34"/>
      <c r="J26" s="35">
        <f>SUM(J18:J25)</f>
        <v>16566.64</v>
      </c>
      <c r="K26" s="2"/>
      <c r="L26" s="2"/>
      <c r="M26" s="2"/>
      <c r="N26" s="2"/>
    </row>
    <row r="27" spans="1:14" s="36" customFormat="1" ht="12.75" customHeight="1">
      <c r="A27" s="9"/>
      <c r="B27" s="9"/>
      <c r="C27" s="9"/>
      <c r="D27" s="9"/>
      <c r="E27" s="9"/>
      <c r="F27" s="2"/>
      <c r="G27" s="2"/>
      <c r="H27" s="10"/>
      <c r="I27" s="10"/>
      <c r="J27" s="11"/>
      <c r="K27" s="2"/>
      <c r="L27" s="2"/>
      <c r="M27" s="2"/>
      <c r="N27" s="2"/>
    </row>
    <row r="28" spans="1:14" s="17" customFormat="1" ht="19.5" customHeight="1">
      <c r="A28" s="21">
        <v>3</v>
      </c>
      <c r="B28" s="22" t="s">
        <v>5</v>
      </c>
      <c r="C28" s="22">
        <v>0</v>
      </c>
      <c r="D28" s="23"/>
      <c r="E28" s="23"/>
      <c r="F28" s="4" t="s">
        <v>55</v>
      </c>
      <c r="G28" s="5"/>
      <c r="H28" s="5"/>
      <c r="I28" s="5"/>
      <c r="J28" s="5"/>
      <c r="K28" s="2"/>
      <c r="L28" s="2"/>
      <c r="M28" s="2"/>
      <c r="N28" s="2"/>
    </row>
    <row r="29" spans="1:10" s="45" customFormat="1" ht="12.75">
      <c r="A29" s="18"/>
      <c r="B29" s="19"/>
      <c r="C29" s="19"/>
      <c r="D29" s="39"/>
      <c r="E29" s="40"/>
      <c r="F29" s="41" t="s">
        <v>54</v>
      </c>
      <c r="G29" s="42"/>
      <c r="H29" s="43"/>
      <c r="I29" s="44"/>
      <c r="J29" s="44"/>
    </row>
    <row r="30" spans="1:10" s="29" customFormat="1" ht="12.75">
      <c r="A30" s="24">
        <v>3</v>
      </c>
      <c r="B30" s="25" t="s">
        <v>5</v>
      </c>
      <c r="C30" s="25">
        <v>1</v>
      </c>
      <c r="D30" s="26" t="s">
        <v>13</v>
      </c>
      <c r="E30" s="12" t="s">
        <v>57</v>
      </c>
      <c r="F30" s="14" t="s">
        <v>56</v>
      </c>
      <c r="G30" s="27" t="s">
        <v>40</v>
      </c>
      <c r="H30" s="28">
        <f>'MEMÓRIA DE CÁLCULO'!L64</f>
        <v>1</v>
      </c>
      <c r="I30" s="13">
        <v>6000</v>
      </c>
      <c r="J30" s="13">
        <f aca="true" t="shared" si="4" ref="J30:J40">ROUND(H30*I30,2)</f>
        <v>6000</v>
      </c>
    </row>
    <row r="31" spans="1:10" s="29" customFormat="1" ht="12.75">
      <c r="A31" s="24">
        <v>3</v>
      </c>
      <c r="B31" s="25" t="s">
        <v>5</v>
      </c>
      <c r="C31" s="25">
        <f>C30+1</f>
        <v>2</v>
      </c>
      <c r="D31" s="26" t="s">
        <v>13</v>
      </c>
      <c r="E31" s="12" t="s">
        <v>59</v>
      </c>
      <c r="F31" s="14" t="s">
        <v>58</v>
      </c>
      <c r="G31" s="27" t="s">
        <v>16</v>
      </c>
      <c r="H31" s="28">
        <f>'MEMÓRIA DE CÁLCULO'!L70</f>
        <v>120</v>
      </c>
      <c r="I31" s="13">
        <v>142.32</v>
      </c>
      <c r="J31" s="13">
        <f t="shared" si="4"/>
        <v>17078.4</v>
      </c>
    </row>
    <row r="32" spans="1:10" s="29" customFormat="1" ht="12.75">
      <c r="A32" s="24">
        <v>3</v>
      </c>
      <c r="B32" s="25" t="s">
        <v>5</v>
      </c>
      <c r="C32" s="25">
        <f aca="true" t="shared" si="5" ref="C32:C40">C31+1</f>
        <v>3</v>
      </c>
      <c r="D32" s="26" t="s">
        <v>13</v>
      </c>
      <c r="E32" s="12" t="s">
        <v>61</v>
      </c>
      <c r="F32" s="14" t="s">
        <v>60</v>
      </c>
      <c r="G32" s="27" t="s">
        <v>17</v>
      </c>
      <c r="H32" s="28">
        <f>'MEMÓRIA DE CÁLCULO'!L76</f>
        <v>40</v>
      </c>
      <c r="I32" s="13">
        <v>19.43</v>
      </c>
      <c r="J32" s="13">
        <f t="shared" si="4"/>
        <v>777.2</v>
      </c>
    </row>
    <row r="33" spans="1:10" s="29" customFormat="1" ht="12.75">
      <c r="A33" s="24">
        <v>3</v>
      </c>
      <c r="B33" s="25" t="s">
        <v>5</v>
      </c>
      <c r="C33" s="25">
        <f t="shared" si="5"/>
        <v>4</v>
      </c>
      <c r="D33" s="26" t="s">
        <v>13</v>
      </c>
      <c r="E33" s="12" t="s">
        <v>63</v>
      </c>
      <c r="F33" s="14" t="s">
        <v>62</v>
      </c>
      <c r="G33" s="27" t="s">
        <v>14</v>
      </c>
      <c r="H33" s="28">
        <f>'MEMÓRIA DE CÁLCULO'!L85</f>
        <v>27.44</v>
      </c>
      <c r="I33" s="13">
        <v>46.34</v>
      </c>
      <c r="J33" s="13">
        <f t="shared" si="4"/>
        <v>1271.57</v>
      </c>
    </row>
    <row r="34" spans="1:10" s="29" customFormat="1" ht="12.75">
      <c r="A34" s="24">
        <v>3</v>
      </c>
      <c r="B34" s="25" t="s">
        <v>5</v>
      </c>
      <c r="C34" s="25">
        <f t="shared" si="5"/>
        <v>5</v>
      </c>
      <c r="D34" s="26" t="s">
        <v>13</v>
      </c>
      <c r="E34" s="12" t="s">
        <v>51</v>
      </c>
      <c r="F34" s="14" t="s">
        <v>50</v>
      </c>
      <c r="G34" s="27" t="s">
        <v>14</v>
      </c>
      <c r="H34" s="28">
        <f>'MEMÓRIA DE CÁLCULO'!L94</f>
        <v>27.44</v>
      </c>
      <c r="I34" s="13">
        <v>8.12</v>
      </c>
      <c r="J34" s="13">
        <f t="shared" si="4"/>
        <v>222.81</v>
      </c>
    </row>
    <row r="35" spans="1:10" s="29" customFormat="1" ht="12.75">
      <c r="A35" s="24">
        <v>3</v>
      </c>
      <c r="B35" s="25" t="s">
        <v>5</v>
      </c>
      <c r="C35" s="25">
        <f t="shared" si="5"/>
        <v>6</v>
      </c>
      <c r="D35" s="26" t="s">
        <v>13</v>
      </c>
      <c r="E35" s="12" t="s">
        <v>65</v>
      </c>
      <c r="F35" s="14" t="s">
        <v>64</v>
      </c>
      <c r="G35" s="27" t="s">
        <v>14</v>
      </c>
      <c r="H35" s="28">
        <f>'MEMÓRIA DE CÁLCULO'!L103</f>
        <v>27.44</v>
      </c>
      <c r="I35" s="13">
        <v>14.91</v>
      </c>
      <c r="J35" s="13">
        <f t="shared" si="4"/>
        <v>409.13</v>
      </c>
    </row>
    <row r="36" spans="1:10" s="29" customFormat="1" ht="12.75">
      <c r="A36" s="24">
        <v>3</v>
      </c>
      <c r="B36" s="25" t="s">
        <v>5</v>
      </c>
      <c r="C36" s="25">
        <f t="shared" si="5"/>
        <v>7</v>
      </c>
      <c r="D36" s="26" t="s">
        <v>13</v>
      </c>
      <c r="E36" s="12" t="s">
        <v>67</v>
      </c>
      <c r="F36" s="14" t="s">
        <v>66</v>
      </c>
      <c r="G36" s="27" t="s">
        <v>15</v>
      </c>
      <c r="H36" s="28">
        <f>'MEMÓRIA DE CÁLCULO'!L114</f>
        <v>58.49</v>
      </c>
      <c r="I36" s="13">
        <v>107.41</v>
      </c>
      <c r="J36" s="13">
        <f t="shared" si="4"/>
        <v>6282.41</v>
      </c>
    </row>
    <row r="37" spans="1:10" s="29" customFormat="1" ht="12.75">
      <c r="A37" s="24">
        <v>3</v>
      </c>
      <c r="B37" s="25" t="s">
        <v>5</v>
      </c>
      <c r="C37" s="25">
        <f t="shared" si="5"/>
        <v>8</v>
      </c>
      <c r="D37" s="26" t="s">
        <v>13</v>
      </c>
      <c r="E37" s="12" t="s">
        <v>26</v>
      </c>
      <c r="F37" s="14" t="s">
        <v>68</v>
      </c>
      <c r="G37" s="27" t="s">
        <v>18</v>
      </c>
      <c r="H37" s="28">
        <f>'MEMÓRIA DE CÁLCULO'!L120</f>
        <v>1793</v>
      </c>
      <c r="I37" s="13">
        <v>6.86</v>
      </c>
      <c r="J37" s="13">
        <f t="shared" si="4"/>
        <v>12299.98</v>
      </c>
    </row>
    <row r="38" spans="1:10" s="29" customFormat="1" ht="12.75">
      <c r="A38" s="24">
        <v>3</v>
      </c>
      <c r="B38" s="25" t="s">
        <v>5</v>
      </c>
      <c r="C38" s="25">
        <f t="shared" si="5"/>
        <v>9</v>
      </c>
      <c r="D38" s="26" t="s">
        <v>13</v>
      </c>
      <c r="E38" s="12" t="s">
        <v>70</v>
      </c>
      <c r="F38" s="14" t="s">
        <v>69</v>
      </c>
      <c r="G38" s="27" t="s">
        <v>14</v>
      </c>
      <c r="H38" s="28">
        <f>'MEMÓRIA DE CÁLCULO'!L131</f>
        <v>15.2</v>
      </c>
      <c r="I38" s="13">
        <v>309</v>
      </c>
      <c r="J38" s="13">
        <f t="shared" si="4"/>
        <v>4696.8</v>
      </c>
    </row>
    <row r="39" spans="1:10" s="29" customFormat="1" ht="12.75">
      <c r="A39" s="24">
        <v>3</v>
      </c>
      <c r="B39" s="25" t="s">
        <v>5</v>
      </c>
      <c r="C39" s="25">
        <f t="shared" si="5"/>
        <v>10</v>
      </c>
      <c r="D39" s="26" t="s">
        <v>13</v>
      </c>
      <c r="E39" s="12" t="s">
        <v>25</v>
      </c>
      <c r="F39" s="14" t="s">
        <v>24</v>
      </c>
      <c r="G39" s="27" t="s">
        <v>14</v>
      </c>
      <c r="H39" s="28">
        <f>'MEMÓRIA DE CÁLCULO'!L142</f>
        <v>15.2</v>
      </c>
      <c r="I39" s="13">
        <v>126.96</v>
      </c>
      <c r="J39" s="13">
        <f t="shared" si="4"/>
        <v>1929.79</v>
      </c>
    </row>
    <row r="40" spans="1:10" s="29" customFormat="1" ht="12.75">
      <c r="A40" s="24">
        <v>3</v>
      </c>
      <c r="B40" s="25" t="s">
        <v>5</v>
      </c>
      <c r="C40" s="25">
        <f t="shared" si="5"/>
        <v>11</v>
      </c>
      <c r="D40" s="26" t="s">
        <v>13</v>
      </c>
      <c r="E40" s="12" t="s">
        <v>125</v>
      </c>
      <c r="F40" s="14" t="s">
        <v>126</v>
      </c>
      <c r="G40" s="27" t="s">
        <v>15</v>
      </c>
      <c r="H40" s="28">
        <v>47.76</v>
      </c>
      <c r="I40" s="13">
        <v>62.04</v>
      </c>
      <c r="J40" s="13">
        <f t="shared" si="4"/>
        <v>2963.03</v>
      </c>
    </row>
    <row r="41" spans="1:10" s="45" customFormat="1" ht="12.75">
      <c r="A41" s="18"/>
      <c r="B41" s="19"/>
      <c r="C41" s="19"/>
      <c r="D41" s="39"/>
      <c r="E41" s="40"/>
      <c r="F41" s="41" t="s">
        <v>71</v>
      </c>
      <c r="G41" s="42"/>
      <c r="H41" s="43"/>
      <c r="I41" s="44"/>
      <c r="J41" s="44"/>
    </row>
    <row r="42" spans="1:10" s="29" customFormat="1" ht="12.75">
      <c r="A42" s="24">
        <v>3</v>
      </c>
      <c r="B42" s="25" t="s">
        <v>5</v>
      </c>
      <c r="C42" s="25">
        <f>C40+1</f>
        <v>12</v>
      </c>
      <c r="D42" s="26" t="s">
        <v>13</v>
      </c>
      <c r="E42" s="12" t="s">
        <v>75</v>
      </c>
      <c r="F42" s="14" t="s">
        <v>74</v>
      </c>
      <c r="G42" s="27" t="s">
        <v>14</v>
      </c>
      <c r="H42" s="28">
        <f>'MEMÓRIA DE CÁLCULO'!L148</f>
        <v>4.75</v>
      </c>
      <c r="I42" s="13">
        <v>254.19</v>
      </c>
      <c r="J42" s="13">
        <f aca="true" t="shared" si="6" ref="J42:J52">ROUND(H42*I42,2)</f>
        <v>1207.4</v>
      </c>
    </row>
    <row r="43" spans="1:10" s="29" customFormat="1" ht="12.75">
      <c r="A43" s="24">
        <v>3</v>
      </c>
      <c r="B43" s="25" t="s">
        <v>5</v>
      </c>
      <c r="C43" s="25">
        <f aca="true" t="shared" si="7" ref="C43:C52">C42+1</f>
        <v>13</v>
      </c>
      <c r="D43" s="26" t="s">
        <v>13</v>
      </c>
      <c r="E43" s="12" t="s">
        <v>77</v>
      </c>
      <c r="F43" s="14" t="s">
        <v>76</v>
      </c>
      <c r="G43" s="27" t="s">
        <v>14</v>
      </c>
      <c r="H43" s="28">
        <f>'MEMÓRIA DE CÁLCULO'!L154</f>
        <v>4.75</v>
      </c>
      <c r="I43" s="13">
        <v>62.62</v>
      </c>
      <c r="J43" s="13">
        <f t="shared" si="6"/>
        <v>297.45</v>
      </c>
    </row>
    <row r="44" spans="1:10" s="29" customFormat="1" ht="12.75">
      <c r="A44" s="24">
        <v>3</v>
      </c>
      <c r="B44" s="25" t="s">
        <v>5</v>
      </c>
      <c r="C44" s="25">
        <f t="shared" si="7"/>
        <v>14</v>
      </c>
      <c r="D44" s="26" t="s">
        <v>13</v>
      </c>
      <c r="E44" s="12" t="s">
        <v>79</v>
      </c>
      <c r="F44" s="14" t="s">
        <v>78</v>
      </c>
      <c r="G44" s="27" t="s">
        <v>15</v>
      </c>
      <c r="H44" s="28">
        <f>'MEMÓRIA DE CÁLCULO'!L160</f>
        <v>70.73</v>
      </c>
      <c r="I44" s="13">
        <v>13.8</v>
      </c>
      <c r="J44" s="13">
        <f t="shared" si="6"/>
        <v>976.07</v>
      </c>
    </row>
    <row r="45" spans="1:10" s="29" customFormat="1" ht="12.75">
      <c r="A45" s="24">
        <v>3</v>
      </c>
      <c r="B45" s="25" t="s">
        <v>5</v>
      </c>
      <c r="C45" s="25">
        <f t="shared" si="7"/>
        <v>15</v>
      </c>
      <c r="D45" s="26" t="s">
        <v>13</v>
      </c>
      <c r="E45" s="12" t="s">
        <v>26</v>
      </c>
      <c r="F45" s="14" t="s">
        <v>68</v>
      </c>
      <c r="G45" s="27" t="s">
        <v>18</v>
      </c>
      <c r="H45" s="28">
        <f>'MEMÓRIA DE CÁLCULO'!L166</f>
        <v>1092</v>
      </c>
      <c r="I45" s="13">
        <v>6.86</v>
      </c>
      <c r="J45" s="13">
        <f t="shared" si="6"/>
        <v>7491.12</v>
      </c>
    </row>
    <row r="46" spans="1:10" s="29" customFormat="1" ht="12.75">
      <c r="A46" s="24">
        <v>3</v>
      </c>
      <c r="B46" s="25" t="s">
        <v>5</v>
      </c>
      <c r="C46" s="25">
        <f t="shared" si="7"/>
        <v>16</v>
      </c>
      <c r="D46" s="26" t="s">
        <v>13</v>
      </c>
      <c r="E46" s="12" t="s">
        <v>73</v>
      </c>
      <c r="F46" s="14" t="s">
        <v>72</v>
      </c>
      <c r="G46" s="27" t="s">
        <v>14</v>
      </c>
      <c r="H46" s="28">
        <f>'MEMÓRIA DE CÁLCULO'!L179</f>
        <v>6.08</v>
      </c>
      <c r="I46" s="13">
        <v>320.24</v>
      </c>
      <c r="J46" s="13">
        <f t="shared" si="6"/>
        <v>1947.06</v>
      </c>
    </row>
    <row r="47" spans="1:10" s="29" customFormat="1" ht="12.75">
      <c r="A47" s="24">
        <v>3</v>
      </c>
      <c r="B47" s="25" t="s">
        <v>5</v>
      </c>
      <c r="C47" s="25">
        <f t="shared" si="7"/>
        <v>17</v>
      </c>
      <c r="D47" s="26" t="s">
        <v>13</v>
      </c>
      <c r="E47" s="12" t="s">
        <v>25</v>
      </c>
      <c r="F47" s="14" t="s">
        <v>24</v>
      </c>
      <c r="G47" s="27" t="s">
        <v>14</v>
      </c>
      <c r="H47" s="28">
        <f>'MEMÓRIA DE CÁLCULO'!L186</f>
        <v>6.08</v>
      </c>
      <c r="I47" s="13">
        <v>126.96</v>
      </c>
      <c r="J47" s="13">
        <f t="shared" si="6"/>
        <v>771.92</v>
      </c>
    </row>
    <row r="48" spans="1:10" s="29" customFormat="1" ht="12.75">
      <c r="A48" s="24">
        <v>3</v>
      </c>
      <c r="B48" s="25" t="s">
        <v>5</v>
      </c>
      <c r="C48" s="25">
        <f t="shared" si="7"/>
        <v>18</v>
      </c>
      <c r="D48" s="47" t="s">
        <v>101</v>
      </c>
      <c r="E48" s="48"/>
      <c r="F48" s="14" t="s">
        <v>102</v>
      </c>
      <c r="G48" s="27" t="s">
        <v>15</v>
      </c>
      <c r="H48" s="28">
        <f>'MEMÓRIA DE CÁLCULO'!L192</f>
        <v>70.73</v>
      </c>
      <c r="I48" s="13">
        <v>330</v>
      </c>
      <c r="J48" s="13">
        <f t="shared" si="6"/>
        <v>23340.9</v>
      </c>
    </row>
    <row r="49" spans="1:10" s="29" customFormat="1" ht="12.75">
      <c r="A49" s="24">
        <v>3</v>
      </c>
      <c r="B49" s="25" t="s">
        <v>5</v>
      </c>
      <c r="C49" s="25">
        <f t="shared" si="7"/>
        <v>19</v>
      </c>
      <c r="D49" s="26" t="s">
        <v>99</v>
      </c>
      <c r="E49" s="12">
        <v>87700</v>
      </c>
      <c r="F49" s="14" t="s">
        <v>81</v>
      </c>
      <c r="G49" s="27" t="s">
        <v>16</v>
      </c>
      <c r="H49" s="28">
        <f>'MEMÓRIA DE CÁLCULO'!L198</f>
        <v>0</v>
      </c>
      <c r="I49" s="13">
        <v>409.24</v>
      </c>
      <c r="J49" s="13">
        <f t="shared" si="6"/>
        <v>0</v>
      </c>
    </row>
    <row r="50" spans="1:10" s="29" customFormat="1" ht="12.75">
      <c r="A50" s="24">
        <v>3</v>
      </c>
      <c r="B50" s="25" t="s">
        <v>5</v>
      </c>
      <c r="C50" s="25">
        <f t="shared" si="7"/>
        <v>20</v>
      </c>
      <c r="D50" s="26" t="s">
        <v>99</v>
      </c>
      <c r="E50" s="12">
        <v>84500</v>
      </c>
      <c r="F50" s="14" t="s">
        <v>82</v>
      </c>
      <c r="G50" s="27" t="s">
        <v>80</v>
      </c>
      <c r="H50" s="28">
        <f>'MEMÓRIA DE CÁLCULO'!L204</f>
        <v>59.96</v>
      </c>
      <c r="I50" s="13">
        <v>77.23</v>
      </c>
      <c r="J50" s="13">
        <f t="shared" si="6"/>
        <v>4630.71</v>
      </c>
    </row>
    <row r="51" spans="1:10" s="29" customFormat="1" ht="12.75">
      <c r="A51" s="24">
        <v>3</v>
      </c>
      <c r="B51" s="25" t="s">
        <v>5</v>
      </c>
      <c r="C51" s="25">
        <f t="shared" si="7"/>
        <v>21</v>
      </c>
      <c r="D51" s="26" t="s">
        <v>103</v>
      </c>
      <c r="E51" s="12" t="s">
        <v>104</v>
      </c>
      <c r="F51" s="14" t="s">
        <v>106</v>
      </c>
      <c r="G51" s="27" t="s">
        <v>108</v>
      </c>
      <c r="H51" s="28">
        <f>'MEMÓRIA DE CÁLCULO'!L210</f>
        <v>318.2</v>
      </c>
      <c r="I51" s="13">
        <v>9.06</v>
      </c>
      <c r="J51" s="13">
        <f t="shared" si="6"/>
        <v>2882.89</v>
      </c>
    </row>
    <row r="52" spans="1:10" s="29" customFormat="1" ht="12.75">
      <c r="A52" s="24">
        <v>3</v>
      </c>
      <c r="B52" s="25" t="s">
        <v>5</v>
      </c>
      <c r="C52" s="25">
        <f t="shared" si="7"/>
        <v>22</v>
      </c>
      <c r="D52" s="26" t="s">
        <v>103</v>
      </c>
      <c r="E52" s="12" t="s">
        <v>105</v>
      </c>
      <c r="F52" s="14" t="s">
        <v>107</v>
      </c>
      <c r="G52" s="27" t="s">
        <v>16</v>
      </c>
      <c r="H52" s="28">
        <f>'MEMÓRIA DE CÁLCULO'!L216</f>
        <v>9.43</v>
      </c>
      <c r="I52" s="13">
        <v>558.09</v>
      </c>
      <c r="J52" s="13">
        <f t="shared" si="6"/>
        <v>5262.79</v>
      </c>
    </row>
    <row r="53" spans="1:10" s="45" customFormat="1" ht="12.75">
      <c r="A53" s="18"/>
      <c r="B53" s="19"/>
      <c r="C53" s="19"/>
      <c r="D53" s="39"/>
      <c r="E53" s="40"/>
      <c r="F53" s="41" t="s">
        <v>109</v>
      </c>
      <c r="G53" s="42"/>
      <c r="H53" s="43"/>
      <c r="I53" s="44"/>
      <c r="J53" s="44"/>
    </row>
    <row r="54" spans="1:10" s="29" customFormat="1" ht="12.75">
      <c r="A54" s="24">
        <v>3</v>
      </c>
      <c r="B54" s="25" t="s">
        <v>5</v>
      </c>
      <c r="C54" s="25">
        <f>C52+1</f>
        <v>23</v>
      </c>
      <c r="D54" s="26" t="s">
        <v>99</v>
      </c>
      <c r="E54" s="12">
        <v>94248</v>
      </c>
      <c r="F54" s="14" t="s">
        <v>110</v>
      </c>
      <c r="G54" s="27" t="s">
        <v>111</v>
      </c>
      <c r="H54" s="28">
        <f>'MEMÓRIA DE CÁLCULO'!L223</f>
        <v>40</v>
      </c>
      <c r="I54" s="13">
        <v>342.6</v>
      </c>
      <c r="J54" s="13">
        <f>ROUND(H54*I54,2)</f>
        <v>13704</v>
      </c>
    </row>
    <row r="55" spans="1:14" s="17" customFormat="1" ht="12.75">
      <c r="A55" s="30"/>
      <c r="B55" s="31"/>
      <c r="C55" s="31"/>
      <c r="D55" s="31"/>
      <c r="E55" s="31"/>
      <c r="F55" s="1" t="s">
        <v>6</v>
      </c>
      <c r="G55" s="32" t="s">
        <v>27</v>
      </c>
      <c r="H55" s="33"/>
      <c r="I55" s="34"/>
      <c r="J55" s="35">
        <f>SUM(J29:J54)</f>
        <v>116443.43</v>
      </c>
      <c r="K55" s="2"/>
      <c r="L55" s="2"/>
      <c r="M55" s="2"/>
      <c r="N55" s="2"/>
    </row>
    <row r="56" spans="1:14" s="36" customFormat="1" ht="12.75" customHeight="1">
      <c r="A56" s="9"/>
      <c r="B56" s="9"/>
      <c r="C56" s="9"/>
      <c r="D56" s="9"/>
      <c r="E56" s="9"/>
      <c r="F56" s="2"/>
      <c r="G56" s="2"/>
      <c r="H56" s="10"/>
      <c r="I56" s="10"/>
      <c r="J56" s="11"/>
      <c r="K56" s="2"/>
      <c r="L56" s="2"/>
      <c r="M56" s="2"/>
      <c r="N56" s="2"/>
    </row>
    <row r="57" spans="1:14" s="17" customFormat="1" ht="19.5" customHeight="1">
      <c r="A57" s="21">
        <v>4</v>
      </c>
      <c r="B57" s="22" t="s">
        <v>5</v>
      </c>
      <c r="C57" s="22">
        <v>0</v>
      </c>
      <c r="D57" s="23"/>
      <c r="E57" s="23"/>
      <c r="F57" s="4" t="s">
        <v>83</v>
      </c>
      <c r="G57" s="5"/>
      <c r="H57" s="5"/>
      <c r="I57" s="5"/>
      <c r="J57" s="5"/>
      <c r="K57" s="2"/>
      <c r="L57" s="2"/>
      <c r="M57" s="2"/>
      <c r="N57" s="2"/>
    </row>
    <row r="58" spans="1:10" s="29" customFormat="1" ht="12.75">
      <c r="A58" s="24">
        <v>4</v>
      </c>
      <c r="B58" s="25" t="s">
        <v>5</v>
      </c>
      <c r="C58" s="25">
        <v>1</v>
      </c>
      <c r="D58" s="26" t="s">
        <v>13</v>
      </c>
      <c r="E58" s="12" t="s">
        <v>70</v>
      </c>
      <c r="F58" s="14" t="s">
        <v>69</v>
      </c>
      <c r="G58" s="27" t="s">
        <v>14</v>
      </c>
      <c r="H58" s="28">
        <f>'MEMÓRIA DE CÁLCULO'!L230</f>
        <v>1.58</v>
      </c>
      <c r="I58" s="13">
        <v>309</v>
      </c>
      <c r="J58" s="13">
        <f>ROUND(H58*I58,2)</f>
        <v>488.22</v>
      </c>
    </row>
    <row r="59" spans="1:10" s="29" customFormat="1" ht="12.75">
      <c r="A59" s="24">
        <v>4</v>
      </c>
      <c r="B59" s="25" t="s">
        <v>5</v>
      </c>
      <c r="C59" s="25">
        <f>C58+1</f>
        <v>2</v>
      </c>
      <c r="D59" s="26" t="s">
        <v>13</v>
      </c>
      <c r="E59" s="12" t="s">
        <v>25</v>
      </c>
      <c r="F59" s="14" t="s">
        <v>24</v>
      </c>
      <c r="G59" s="27" t="s">
        <v>14</v>
      </c>
      <c r="H59" s="28">
        <f>'MEMÓRIA DE CÁLCULO'!L236</f>
        <v>1.58</v>
      </c>
      <c r="I59" s="13">
        <v>126.96</v>
      </c>
      <c r="J59" s="13">
        <f>ROUND(H59*I59,2)</f>
        <v>200.6</v>
      </c>
    </row>
    <row r="60" spans="1:14" s="17" customFormat="1" ht="12.75">
      <c r="A60" s="30"/>
      <c r="B60" s="31"/>
      <c r="C60" s="31"/>
      <c r="D60" s="31"/>
      <c r="E60" s="31"/>
      <c r="F60" s="1" t="s">
        <v>6</v>
      </c>
      <c r="G60" s="32" t="s">
        <v>28</v>
      </c>
      <c r="H60" s="33"/>
      <c r="I60" s="34"/>
      <c r="J60" s="35">
        <f>SUM(J58:J59)</f>
        <v>688.82</v>
      </c>
      <c r="K60" s="2"/>
      <c r="L60" s="2"/>
      <c r="M60" s="2"/>
      <c r="N60" s="2"/>
    </row>
    <row r="61" spans="1:14" s="36" customFormat="1" ht="12.75" customHeight="1">
      <c r="A61" s="9"/>
      <c r="B61" s="9"/>
      <c r="C61" s="9"/>
      <c r="D61" s="9"/>
      <c r="E61" s="9"/>
      <c r="F61" s="2"/>
      <c r="G61" s="2"/>
      <c r="H61" s="10"/>
      <c r="I61" s="10"/>
      <c r="J61" s="11"/>
      <c r="K61" s="2"/>
      <c r="L61" s="2"/>
      <c r="M61" s="2"/>
      <c r="N61" s="2"/>
    </row>
    <row r="62" spans="1:14" s="17" customFormat="1" ht="19.5" customHeight="1">
      <c r="A62" s="21">
        <v>5</v>
      </c>
      <c r="B62" s="22" t="s">
        <v>5</v>
      </c>
      <c r="C62" s="22">
        <v>0</v>
      </c>
      <c r="D62" s="23"/>
      <c r="E62" s="23"/>
      <c r="F62" s="4" t="s">
        <v>84</v>
      </c>
      <c r="G62" s="5"/>
      <c r="H62" s="5"/>
      <c r="I62" s="5"/>
      <c r="J62" s="5"/>
      <c r="K62" s="2"/>
      <c r="L62" s="2"/>
      <c r="M62" s="2"/>
      <c r="N62" s="2"/>
    </row>
    <row r="63" spans="1:10" s="29" customFormat="1" ht="12.75">
      <c r="A63" s="24">
        <v>5</v>
      </c>
      <c r="B63" s="25" t="s">
        <v>5</v>
      </c>
      <c r="C63" s="25">
        <v>1</v>
      </c>
      <c r="D63" s="26" t="s">
        <v>13</v>
      </c>
      <c r="E63" s="12" t="s">
        <v>86</v>
      </c>
      <c r="F63" s="14" t="s">
        <v>85</v>
      </c>
      <c r="G63" s="27" t="s">
        <v>14</v>
      </c>
      <c r="H63" s="28">
        <f>'MEMÓRIA DE CÁLCULO'!L243</f>
        <v>5</v>
      </c>
      <c r="I63" s="13">
        <v>13.7</v>
      </c>
      <c r="J63" s="13">
        <f aca="true" t="shared" si="8" ref="J63:J69">ROUND(H63*I63,2)</f>
        <v>68.5</v>
      </c>
    </row>
    <row r="64" spans="1:10" s="29" customFormat="1" ht="12.75">
      <c r="A64" s="24">
        <v>5</v>
      </c>
      <c r="B64" s="25" t="s">
        <v>5</v>
      </c>
      <c r="C64" s="25">
        <f aca="true" t="shared" si="9" ref="C64:C69">C63+1</f>
        <v>2</v>
      </c>
      <c r="D64" s="26" t="s">
        <v>13</v>
      </c>
      <c r="E64" s="12" t="s">
        <v>88</v>
      </c>
      <c r="F64" s="14" t="s">
        <v>87</v>
      </c>
      <c r="G64" s="27" t="s">
        <v>15</v>
      </c>
      <c r="H64" s="28">
        <f>'MEMÓRIA DE CÁLCULO'!L249</f>
        <v>47.49</v>
      </c>
      <c r="I64" s="13">
        <v>2.18</v>
      </c>
      <c r="J64" s="13">
        <f t="shared" si="8"/>
        <v>103.53</v>
      </c>
    </row>
    <row r="65" spans="1:10" s="29" customFormat="1" ht="12.75">
      <c r="A65" s="24">
        <v>5</v>
      </c>
      <c r="B65" s="25" t="s">
        <v>5</v>
      </c>
      <c r="C65" s="25">
        <f t="shared" si="9"/>
        <v>3</v>
      </c>
      <c r="D65" s="26" t="s">
        <v>13</v>
      </c>
      <c r="E65" s="12" t="s">
        <v>90</v>
      </c>
      <c r="F65" s="14" t="s">
        <v>89</v>
      </c>
      <c r="G65" s="27" t="s">
        <v>14</v>
      </c>
      <c r="H65" s="28">
        <f>'MEMÓRIA DE CÁLCULO'!L255</f>
        <v>2.79</v>
      </c>
      <c r="I65" s="13">
        <v>142.06</v>
      </c>
      <c r="J65" s="13">
        <f>ROUND(H65*I65,2)</f>
        <v>396.35</v>
      </c>
    </row>
    <row r="66" spans="1:10" s="29" customFormat="1" ht="12.75">
      <c r="A66" s="24">
        <v>5</v>
      </c>
      <c r="B66" s="25" t="s">
        <v>5</v>
      </c>
      <c r="C66" s="25">
        <f t="shared" si="9"/>
        <v>4</v>
      </c>
      <c r="D66" s="26" t="s">
        <v>13</v>
      </c>
      <c r="E66" s="12" t="s">
        <v>94</v>
      </c>
      <c r="F66" s="14" t="s">
        <v>93</v>
      </c>
      <c r="G66" s="27" t="s">
        <v>15</v>
      </c>
      <c r="H66" s="28">
        <f>'MEMÓRIA DE CÁLCULO'!L261</f>
        <v>85.43</v>
      </c>
      <c r="I66" s="13">
        <v>10.83</v>
      </c>
      <c r="J66" s="13">
        <f t="shared" si="8"/>
        <v>925.21</v>
      </c>
    </row>
    <row r="67" spans="1:10" s="29" customFormat="1" ht="12.75">
      <c r="A67" s="24">
        <v>5</v>
      </c>
      <c r="B67" s="25" t="s">
        <v>5</v>
      </c>
      <c r="C67" s="25">
        <f t="shared" si="9"/>
        <v>5</v>
      </c>
      <c r="D67" s="26" t="s">
        <v>13</v>
      </c>
      <c r="E67" s="12" t="s">
        <v>92</v>
      </c>
      <c r="F67" s="14" t="s">
        <v>91</v>
      </c>
      <c r="G67" s="27" t="s">
        <v>15</v>
      </c>
      <c r="H67" s="28">
        <f>'MEMÓRIA DE CÁLCULO'!L267</f>
        <v>170.86</v>
      </c>
      <c r="I67" s="13">
        <v>4.65</v>
      </c>
      <c r="J67" s="13">
        <f t="shared" si="8"/>
        <v>794.5</v>
      </c>
    </row>
    <row r="68" spans="1:10" s="29" customFormat="1" ht="12.75">
      <c r="A68" s="24">
        <v>5</v>
      </c>
      <c r="B68" s="25" t="s">
        <v>5</v>
      </c>
      <c r="C68" s="25">
        <f t="shared" si="9"/>
        <v>6</v>
      </c>
      <c r="D68" s="26" t="s">
        <v>13</v>
      </c>
      <c r="E68" s="12" t="s">
        <v>96</v>
      </c>
      <c r="F68" s="14" t="s">
        <v>95</v>
      </c>
      <c r="G68" s="27" t="s">
        <v>14</v>
      </c>
      <c r="H68" s="28">
        <f>'MEMÓRIA DE CÁLCULO'!L273</f>
        <v>4.27</v>
      </c>
      <c r="I68" s="13">
        <v>828.11</v>
      </c>
      <c r="J68" s="13">
        <f t="shared" si="8"/>
        <v>3536.03</v>
      </c>
    </row>
    <row r="69" spans="1:10" s="29" customFormat="1" ht="12.75">
      <c r="A69" s="24">
        <v>5</v>
      </c>
      <c r="B69" s="25" t="s">
        <v>5</v>
      </c>
      <c r="C69" s="25">
        <f t="shared" si="9"/>
        <v>7</v>
      </c>
      <c r="D69" s="26" t="s">
        <v>13</v>
      </c>
      <c r="E69" s="12" t="s">
        <v>98</v>
      </c>
      <c r="F69" s="14" t="s">
        <v>97</v>
      </c>
      <c r="G69" s="27" t="s">
        <v>14</v>
      </c>
      <c r="H69" s="28">
        <f>'MEMÓRIA DE CÁLCULO'!L279</f>
        <v>4.27</v>
      </c>
      <c r="I69" s="13">
        <v>832.62</v>
      </c>
      <c r="J69" s="13">
        <f t="shared" si="8"/>
        <v>3555.29</v>
      </c>
    </row>
    <row r="70" spans="1:14" s="17" customFormat="1" ht="12.75">
      <c r="A70" s="30"/>
      <c r="B70" s="31"/>
      <c r="C70" s="31"/>
      <c r="D70" s="31"/>
      <c r="E70" s="31"/>
      <c r="F70" s="1" t="s">
        <v>6</v>
      </c>
      <c r="G70" s="32" t="s">
        <v>29</v>
      </c>
      <c r="H70" s="33"/>
      <c r="I70" s="34"/>
      <c r="J70" s="35">
        <f>SUM(J63:J69)</f>
        <v>9379.41</v>
      </c>
      <c r="K70" s="2"/>
      <c r="L70" s="2"/>
      <c r="M70" s="2"/>
      <c r="N70" s="2"/>
    </row>
    <row r="71" spans="1:14" s="36" customFormat="1" ht="12.75" customHeight="1">
      <c r="A71" s="9"/>
      <c r="B71" s="9"/>
      <c r="C71" s="9"/>
      <c r="D71" s="9"/>
      <c r="E71" s="9"/>
      <c r="F71" s="2"/>
      <c r="G71" s="2"/>
      <c r="H71" s="10"/>
      <c r="I71" s="10"/>
      <c r="J71" s="11"/>
      <c r="K71" s="2"/>
      <c r="L71" s="2"/>
      <c r="M71" s="2"/>
      <c r="N71" s="2"/>
    </row>
    <row r="72" spans="1:14" s="17" customFormat="1" ht="19.5" customHeight="1">
      <c r="A72" s="21">
        <v>6</v>
      </c>
      <c r="B72" s="22" t="s">
        <v>5</v>
      </c>
      <c r="C72" s="22">
        <v>0</v>
      </c>
      <c r="D72" s="23"/>
      <c r="E72" s="23"/>
      <c r="F72" s="4" t="s">
        <v>100</v>
      </c>
      <c r="G72" s="5"/>
      <c r="H72" s="5"/>
      <c r="I72" s="5"/>
      <c r="J72" s="5"/>
      <c r="K72" s="2"/>
      <c r="L72" s="2"/>
      <c r="M72" s="2"/>
      <c r="N72" s="2"/>
    </row>
    <row r="73" spans="1:10" s="29" customFormat="1" ht="12.75">
      <c r="A73" s="24">
        <v>6</v>
      </c>
      <c r="B73" s="25" t="s">
        <v>5</v>
      </c>
      <c r="C73" s="25">
        <v>1</v>
      </c>
      <c r="D73" s="26"/>
      <c r="E73" s="12"/>
      <c r="F73" s="14" t="s">
        <v>112</v>
      </c>
      <c r="G73" s="27" t="s">
        <v>16</v>
      </c>
      <c r="H73" s="28">
        <f>'MEMÓRIA DE CÁLCULO'!L285</f>
        <v>9.43</v>
      </c>
      <c r="I73" s="13">
        <v>852.79</v>
      </c>
      <c r="J73" s="13">
        <f>ROUND(H73*I73,2)</f>
        <v>8041.81</v>
      </c>
    </row>
    <row r="74" spans="1:14" s="17" customFormat="1" ht="12.75">
      <c r="A74" s="30"/>
      <c r="B74" s="31"/>
      <c r="C74" s="31"/>
      <c r="D74" s="31"/>
      <c r="E74" s="31"/>
      <c r="F74" s="1" t="s">
        <v>6</v>
      </c>
      <c r="G74" s="32" t="s">
        <v>30</v>
      </c>
      <c r="H74" s="33"/>
      <c r="I74" s="34"/>
      <c r="J74" s="35">
        <f>SUM(J73:J73)</f>
        <v>8041.81</v>
      </c>
      <c r="K74" s="2"/>
      <c r="L74" s="2"/>
      <c r="M74" s="2"/>
      <c r="N74" s="2"/>
    </row>
    <row r="75" spans="1:14" s="36" customFormat="1" ht="12.75" customHeight="1">
      <c r="A75" s="9"/>
      <c r="B75" s="9"/>
      <c r="C75" s="9"/>
      <c r="D75" s="9"/>
      <c r="E75" s="9"/>
      <c r="F75" s="2"/>
      <c r="G75" s="2"/>
      <c r="H75" s="10"/>
      <c r="I75" s="10"/>
      <c r="J75" s="11"/>
      <c r="K75" s="2"/>
      <c r="L75" s="2"/>
      <c r="M75" s="2"/>
      <c r="N75" s="2"/>
    </row>
    <row r="76" spans="1:10" ht="30" customHeight="1">
      <c r="A76" s="49" t="s">
        <v>10</v>
      </c>
      <c r="B76" s="49"/>
      <c r="C76" s="49"/>
      <c r="D76" s="49"/>
      <c r="E76" s="49"/>
      <c r="F76" s="49"/>
      <c r="G76" s="49"/>
      <c r="H76" s="49"/>
      <c r="I76" s="49"/>
      <c r="J76" s="3">
        <f>SUM(J74+J70+J60+J55+J26+J15)</f>
        <v>184444.54</v>
      </c>
    </row>
    <row r="77" spans="1:10" ht="30" customHeight="1">
      <c r="A77" s="49" t="s">
        <v>113</v>
      </c>
      <c r="B77" s="49"/>
      <c r="C77" s="49"/>
      <c r="D77" s="49"/>
      <c r="E77" s="49"/>
      <c r="F77" s="49"/>
      <c r="G77" s="49"/>
      <c r="H77" s="49"/>
      <c r="I77" s="49"/>
      <c r="J77" s="3">
        <f>ROUND(J76*0.3,2)</f>
        <v>55333.36</v>
      </c>
    </row>
    <row r="78" spans="1:10" ht="30" customHeight="1">
      <c r="A78" s="49" t="s">
        <v>114</v>
      </c>
      <c r="B78" s="49"/>
      <c r="C78" s="49"/>
      <c r="D78" s="49"/>
      <c r="E78" s="49"/>
      <c r="F78" s="49"/>
      <c r="G78" s="49"/>
      <c r="H78" s="49"/>
      <c r="I78" s="49"/>
      <c r="J78" s="3">
        <f>SUM(J76:J77)</f>
        <v>239777.9</v>
      </c>
    </row>
    <row r="79" spans="1:14" s="36" customFormat="1" ht="12.75" customHeight="1">
      <c r="A79" s="9"/>
      <c r="B79" s="9"/>
      <c r="C79" s="9"/>
      <c r="D79" s="9"/>
      <c r="E79" s="9"/>
      <c r="F79" s="2"/>
      <c r="G79" s="2"/>
      <c r="H79" s="10"/>
      <c r="I79" s="10"/>
      <c r="J79" s="11"/>
      <c r="K79" s="2"/>
      <c r="L79" s="2"/>
      <c r="M79" s="2"/>
      <c r="N79" s="2"/>
    </row>
    <row r="80" spans="8:10" ht="12.75">
      <c r="H80" s="10"/>
      <c r="I80" s="10"/>
      <c r="J80" s="11"/>
    </row>
    <row r="81" spans="8:10" ht="12.75">
      <c r="H81" s="10"/>
      <c r="I81" s="10"/>
      <c r="J81" s="11"/>
    </row>
    <row r="82" spans="8:10" ht="12.75">
      <c r="H82" s="10"/>
      <c r="I82" s="10"/>
      <c r="J82" s="11"/>
    </row>
    <row r="83" spans="8:10" ht="12.75">
      <c r="H83" s="10"/>
      <c r="I83" s="10"/>
      <c r="J83" s="11"/>
    </row>
    <row r="84" spans="8:10" ht="12.75">
      <c r="H84" s="10"/>
      <c r="I84" s="10"/>
      <c r="J84" s="11"/>
    </row>
    <row r="85" spans="8:10" ht="12.75">
      <c r="H85" s="10"/>
      <c r="I85" s="10"/>
      <c r="J85" s="11"/>
    </row>
    <row r="86" spans="8:10" ht="12.75">
      <c r="H86" s="10"/>
      <c r="I86" s="10"/>
      <c r="J86" s="11"/>
    </row>
    <row r="87" spans="8:10" ht="12.75">
      <c r="H87" s="10"/>
      <c r="I87" s="10"/>
      <c r="J87" s="11"/>
    </row>
    <row r="88" spans="8:10" ht="12.75">
      <c r="H88" s="10"/>
      <c r="I88" s="10"/>
      <c r="J88" s="11"/>
    </row>
    <row r="89" spans="8:10" ht="12.75">
      <c r="H89" s="10"/>
      <c r="I89" s="10"/>
      <c r="J89" s="11"/>
    </row>
    <row r="90" spans="8:10" ht="12.75">
      <c r="H90" s="10"/>
      <c r="I90" s="10"/>
      <c r="J90" s="11"/>
    </row>
    <row r="91" spans="8:10" ht="12.75">
      <c r="H91" s="10"/>
      <c r="I91" s="10"/>
      <c r="J91" s="11"/>
    </row>
    <row r="92" spans="8:10" ht="12.75">
      <c r="H92" s="10"/>
      <c r="I92" s="10"/>
      <c r="J92" s="11"/>
    </row>
    <row r="93" spans="8:10" ht="12.75">
      <c r="H93" s="10"/>
      <c r="I93" s="10"/>
      <c r="J93" s="11"/>
    </row>
    <row r="94" spans="8:10" ht="12.75">
      <c r="H94" s="10"/>
      <c r="I94" s="10"/>
      <c r="J94" s="11"/>
    </row>
    <row r="95" spans="8:10" ht="12.75">
      <c r="H95" s="10"/>
      <c r="I95" s="10"/>
      <c r="J95" s="11"/>
    </row>
    <row r="96" spans="8:10" ht="12.75">
      <c r="H96" s="10"/>
      <c r="I96" s="10"/>
      <c r="J96" s="11"/>
    </row>
    <row r="97" spans="8:10" ht="12.75">
      <c r="H97" s="10"/>
      <c r="I97" s="10"/>
      <c r="J97" s="11"/>
    </row>
    <row r="98" spans="8:10" ht="12.75">
      <c r="H98" s="10"/>
      <c r="I98" s="10"/>
      <c r="J98" s="11"/>
    </row>
    <row r="99" spans="8:10" ht="12.75">
      <c r="H99" s="10"/>
      <c r="I99" s="10"/>
      <c r="J99" s="11"/>
    </row>
    <row r="100" spans="8:10" ht="12.75">
      <c r="H100" s="10"/>
      <c r="I100" s="10"/>
      <c r="J100" s="11"/>
    </row>
    <row r="101" spans="8:10" ht="12.75">
      <c r="H101" s="10"/>
      <c r="I101" s="10"/>
      <c r="J101" s="11"/>
    </row>
  </sheetData>
  <sheetProtection/>
  <mergeCells count="12">
    <mergeCell ref="G1:G2"/>
    <mergeCell ref="H1:H2"/>
    <mergeCell ref="I1:I2"/>
    <mergeCell ref="D48:E48"/>
    <mergeCell ref="A78:I78"/>
    <mergeCell ref="A77:I77"/>
    <mergeCell ref="J1:J2"/>
    <mergeCell ref="D1:D2"/>
    <mergeCell ref="E1:E2"/>
    <mergeCell ref="A76:I76"/>
    <mergeCell ref="A1:C2"/>
    <mergeCell ref="F1:F2"/>
  </mergeCells>
  <printOptions horizontalCentered="1"/>
  <pageMargins left="0.25" right="0.25" top="0.75" bottom="0.75" header="0.3" footer="0.3"/>
  <pageSetup fitToHeight="0" fitToWidth="1" orientation="portrait" paperSize="9" scale="53" r:id="rId3"/>
  <headerFooter alignWithMargins="0">
    <oddFooter>&amp;CPágina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1"/>
  <sheetViews>
    <sheetView zoomScalePageLayoutView="0" workbookViewId="0" topLeftCell="A247">
      <selection activeCell="L231" sqref="L231"/>
    </sheetView>
  </sheetViews>
  <sheetFormatPr defaultColWidth="9.140625" defaultRowHeight="12.75"/>
  <sheetData>
    <row r="1" spans="1:13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2.75">
      <c r="A2" s="55" t="s">
        <v>127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2.75">
      <c r="A3" s="56"/>
      <c r="B3" s="57"/>
      <c r="C3" s="57"/>
      <c r="D3" s="57"/>
      <c r="E3" s="57"/>
      <c r="F3" s="56"/>
      <c r="G3" s="57"/>
      <c r="H3" s="56"/>
      <c r="I3" s="57"/>
      <c r="J3" s="57"/>
      <c r="K3" s="57"/>
      <c r="L3" s="58"/>
      <c r="M3" s="59"/>
    </row>
    <row r="4" spans="1:13" ht="12.75">
      <c r="A4" s="60" t="s">
        <v>128</v>
      </c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13" ht="12.75">
      <c r="A5" s="64"/>
      <c r="B5" s="57"/>
      <c r="C5" s="57"/>
      <c r="D5" s="57"/>
      <c r="E5" s="57"/>
      <c r="F5" s="56"/>
      <c r="G5" s="57"/>
      <c r="H5" s="56"/>
      <c r="I5" s="57"/>
      <c r="J5" s="57"/>
      <c r="K5" s="57"/>
      <c r="L5" s="58"/>
      <c r="M5" s="59"/>
    </row>
    <row r="6" spans="1:13" ht="12.75">
      <c r="A6" s="60" t="s">
        <v>129</v>
      </c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3" ht="12.75">
      <c r="A7" s="56"/>
      <c r="B7" s="57"/>
      <c r="C7" s="57"/>
      <c r="D7" s="57"/>
      <c r="E7" s="57"/>
      <c r="F7" s="56"/>
      <c r="G7" s="57"/>
      <c r="H7" s="56"/>
      <c r="I7" s="57"/>
      <c r="J7" s="57"/>
      <c r="K7" s="57"/>
      <c r="L7" s="58"/>
      <c r="M7" s="59"/>
    </row>
    <row r="8" spans="1:13" ht="12.75">
      <c r="A8" s="65" t="s">
        <v>1</v>
      </c>
      <c r="B8" s="66" t="s">
        <v>130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ht="12.75">
      <c r="A9" s="67" t="s">
        <v>11</v>
      </c>
      <c r="B9" s="66" t="s">
        <v>31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ht="12.75">
      <c r="A10" s="68" t="s">
        <v>131</v>
      </c>
      <c r="B10" s="69" t="s">
        <v>32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 ht="12.75">
      <c r="A11" s="56"/>
      <c r="B11" s="58" t="s">
        <v>132</v>
      </c>
      <c r="C11" s="70"/>
      <c r="D11" s="58" t="s">
        <v>133</v>
      </c>
      <c r="E11" s="70"/>
      <c r="F11" s="58" t="s">
        <v>134</v>
      </c>
      <c r="G11" s="70"/>
      <c r="H11" s="58"/>
      <c r="I11" s="70"/>
      <c r="J11" s="58"/>
      <c r="K11" s="57"/>
      <c r="L11" s="58"/>
      <c r="M11" s="59"/>
    </row>
    <row r="12" spans="1:13" ht="12.75">
      <c r="A12" s="71"/>
      <c r="B12" s="72">
        <v>1</v>
      </c>
      <c r="C12" s="71"/>
      <c r="D12" s="71">
        <v>2</v>
      </c>
      <c r="E12" s="71"/>
      <c r="F12" s="72">
        <f>ROUND(B12*D12,2)</f>
        <v>2</v>
      </c>
      <c r="G12" s="71"/>
      <c r="H12" s="71"/>
      <c r="I12" s="71"/>
      <c r="J12" s="71"/>
      <c r="K12" s="71"/>
      <c r="L12" s="73"/>
      <c r="M12" s="74"/>
    </row>
    <row r="13" spans="1:13" ht="12.75">
      <c r="A13" s="56"/>
      <c r="B13" s="56"/>
      <c r="C13" s="57"/>
      <c r="D13" s="71"/>
      <c r="E13" s="57"/>
      <c r="F13" s="72"/>
      <c r="G13" s="57"/>
      <c r="H13" s="71"/>
      <c r="I13" s="57"/>
      <c r="J13" s="71"/>
      <c r="K13" s="57"/>
      <c r="L13" s="58" t="s">
        <v>10</v>
      </c>
      <c r="M13" s="59"/>
    </row>
    <row r="14" spans="1:13" ht="12.75">
      <c r="A14" s="56"/>
      <c r="B14" s="56"/>
      <c r="C14" s="56"/>
      <c r="D14" s="56"/>
      <c r="E14" s="56"/>
      <c r="F14" s="56"/>
      <c r="G14" s="56"/>
      <c r="H14" s="56"/>
      <c r="I14" s="56"/>
      <c r="J14" s="75"/>
      <c r="K14" s="56"/>
      <c r="L14" s="73">
        <f>SUM(F12)</f>
        <v>2</v>
      </c>
      <c r="M14" s="59" t="s">
        <v>20</v>
      </c>
    </row>
    <row r="15" spans="1:13" ht="12.75">
      <c r="A15" s="56"/>
      <c r="B15" s="57"/>
      <c r="C15" s="57"/>
      <c r="D15" s="57"/>
      <c r="E15" s="57"/>
      <c r="F15" s="56"/>
      <c r="G15" s="57"/>
      <c r="H15" s="56"/>
      <c r="I15" s="57"/>
      <c r="J15" s="57"/>
      <c r="K15" s="57"/>
      <c r="L15" s="58"/>
      <c r="M15" s="59"/>
    </row>
    <row r="16" spans="1:13" ht="12.75">
      <c r="A16" s="68" t="s">
        <v>135</v>
      </c>
      <c r="B16" s="69" t="s">
        <v>34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1:13" ht="12.75">
      <c r="A17" s="56"/>
      <c r="B17" s="58" t="s">
        <v>132</v>
      </c>
      <c r="C17" s="70"/>
      <c r="D17" s="58" t="s">
        <v>133</v>
      </c>
      <c r="E17" s="70"/>
      <c r="F17" s="58" t="s">
        <v>134</v>
      </c>
      <c r="G17" s="70"/>
      <c r="H17" s="58"/>
      <c r="I17" s="70"/>
      <c r="J17" s="58"/>
      <c r="K17" s="57"/>
      <c r="L17" s="58"/>
      <c r="M17" s="59"/>
    </row>
    <row r="18" spans="1:13" ht="12.75">
      <c r="A18" s="71"/>
      <c r="B18" s="72">
        <v>1</v>
      </c>
      <c r="C18" s="71"/>
      <c r="D18" s="71">
        <v>2</v>
      </c>
      <c r="E18" s="71"/>
      <c r="F18" s="72">
        <f>ROUND(B18*D18,2)</f>
        <v>2</v>
      </c>
      <c r="G18" s="71"/>
      <c r="H18" s="71"/>
      <c r="I18" s="71"/>
      <c r="J18" s="71"/>
      <c r="K18" s="71"/>
      <c r="L18" s="73"/>
      <c r="M18" s="74"/>
    </row>
    <row r="19" spans="1:13" ht="12.75">
      <c r="A19" s="56"/>
      <c r="B19" s="56"/>
      <c r="C19" s="57"/>
      <c r="D19" s="71"/>
      <c r="E19" s="57"/>
      <c r="F19" s="72"/>
      <c r="G19" s="57"/>
      <c r="H19" s="71"/>
      <c r="I19" s="57"/>
      <c r="J19" s="71"/>
      <c r="K19" s="57"/>
      <c r="L19" s="58" t="s">
        <v>10</v>
      </c>
      <c r="M19" s="59"/>
    </row>
    <row r="20" spans="1:13" ht="12.75">
      <c r="A20" s="56"/>
      <c r="B20" s="56"/>
      <c r="C20" s="56"/>
      <c r="D20" s="56"/>
      <c r="E20" s="56"/>
      <c r="F20" s="56"/>
      <c r="G20" s="56"/>
      <c r="H20" s="56"/>
      <c r="I20" s="56"/>
      <c r="J20" s="75"/>
      <c r="K20" s="56"/>
      <c r="L20" s="73">
        <f>SUM(F18)</f>
        <v>2</v>
      </c>
      <c r="M20" s="59" t="s">
        <v>20</v>
      </c>
    </row>
    <row r="21" spans="1:13" ht="12.7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76"/>
      <c r="M21" s="58"/>
    </row>
    <row r="22" spans="1:13" ht="12.75">
      <c r="A22" s="68" t="s">
        <v>136</v>
      </c>
      <c r="B22" s="69" t="s">
        <v>35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2.75">
      <c r="A23" s="56"/>
      <c r="B23" s="58" t="s">
        <v>132</v>
      </c>
      <c r="C23" s="70"/>
      <c r="D23" s="58" t="s">
        <v>133</v>
      </c>
      <c r="E23" s="70"/>
      <c r="F23" s="58" t="s">
        <v>134</v>
      </c>
      <c r="G23" s="70"/>
      <c r="H23" s="58"/>
      <c r="I23" s="70"/>
      <c r="J23" s="58"/>
      <c r="K23" s="57"/>
      <c r="L23" s="58"/>
      <c r="M23" s="59"/>
    </row>
    <row r="24" spans="1:13" ht="12.75">
      <c r="A24" s="71"/>
      <c r="B24" s="72">
        <v>1</v>
      </c>
      <c r="C24" s="71"/>
      <c r="D24" s="71">
        <v>2</v>
      </c>
      <c r="E24" s="71"/>
      <c r="F24" s="72">
        <f>ROUND(B24*D24,2)</f>
        <v>2</v>
      </c>
      <c r="G24" s="71"/>
      <c r="H24" s="71"/>
      <c r="I24" s="71"/>
      <c r="J24" s="71"/>
      <c r="K24" s="71"/>
      <c r="L24" s="73"/>
      <c r="M24" s="74"/>
    </row>
    <row r="25" spans="1:13" ht="12.75">
      <c r="A25" s="56"/>
      <c r="B25" s="56"/>
      <c r="C25" s="57"/>
      <c r="D25" s="71"/>
      <c r="E25" s="57"/>
      <c r="F25" s="72"/>
      <c r="G25" s="57"/>
      <c r="H25" s="71"/>
      <c r="I25" s="57"/>
      <c r="J25" s="71"/>
      <c r="K25" s="57"/>
      <c r="L25" s="58" t="s">
        <v>10</v>
      </c>
      <c r="M25" s="59"/>
    </row>
    <row r="26" spans="1:13" ht="12.75">
      <c r="A26" s="56"/>
      <c r="B26" s="56"/>
      <c r="C26" s="56"/>
      <c r="D26" s="56"/>
      <c r="E26" s="56"/>
      <c r="F26" s="56"/>
      <c r="G26" s="56"/>
      <c r="H26" s="56"/>
      <c r="I26" s="56"/>
      <c r="J26" s="75"/>
      <c r="K26" s="56"/>
      <c r="L26" s="73">
        <f>SUM(F24)</f>
        <v>2</v>
      </c>
      <c r="M26" s="59" t="s">
        <v>20</v>
      </c>
    </row>
    <row r="27" spans="1:13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6"/>
      <c r="M27" s="58"/>
    </row>
    <row r="28" spans="1:13" ht="12.75">
      <c r="A28" s="68" t="s">
        <v>137</v>
      </c>
      <c r="B28" s="69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1:13" ht="12.75">
      <c r="A29" s="56"/>
      <c r="B29" s="58" t="s">
        <v>138</v>
      </c>
      <c r="C29" s="70"/>
      <c r="D29" s="58" t="s">
        <v>139</v>
      </c>
      <c r="E29" s="70"/>
      <c r="F29" s="58" t="s">
        <v>134</v>
      </c>
      <c r="G29" s="70"/>
      <c r="H29" s="58"/>
      <c r="I29" s="70"/>
      <c r="J29" s="58"/>
      <c r="K29" s="57"/>
      <c r="L29" s="58"/>
      <c r="M29" s="59"/>
    </row>
    <row r="30" spans="1:13" ht="12.75">
      <c r="A30" s="71"/>
      <c r="B30" s="72">
        <v>3</v>
      </c>
      <c r="C30" s="71"/>
      <c r="D30" s="71">
        <v>2</v>
      </c>
      <c r="E30" s="71"/>
      <c r="F30" s="72">
        <f>ROUND(B30*D30,2)</f>
        <v>6</v>
      </c>
      <c r="G30" s="71"/>
      <c r="H30" s="71"/>
      <c r="I30" s="71"/>
      <c r="J30" s="71"/>
      <c r="K30" s="71"/>
      <c r="L30" s="73"/>
      <c r="M30" s="74"/>
    </row>
    <row r="31" spans="1:13" ht="12.75">
      <c r="A31" s="56"/>
      <c r="B31" s="56"/>
      <c r="C31" s="57"/>
      <c r="D31" s="71"/>
      <c r="E31" s="57"/>
      <c r="F31" s="72"/>
      <c r="G31" s="57"/>
      <c r="H31" s="71"/>
      <c r="I31" s="57"/>
      <c r="J31" s="71"/>
      <c r="K31" s="57"/>
      <c r="L31" s="58" t="s">
        <v>10</v>
      </c>
      <c r="M31" s="59"/>
    </row>
    <row r="32" spans="1:13" ht="12.75">
      <c r="A32" s="56"/>
      <c r="B32" s="56"/>
      <c r="C32" s="56"/>
      <c r="D32" s="56"/>
      <c r="E32" s="56"/>
      <c r="F32" s="56"/>
      <c r="G32" s="56"/>
      <c r="H32" s="56"/>
      <c r="I32" s="56"/>
      <c r="J32" s="75"/>
      <c r="K32" s="56"/>
      <c r="L32" s="73">
        <f>SUM(F30)</f>
        <v>6</v>
      </c>
      <c r="M32" s="59" t="s">
        <v>15</v>
      </c>
    </row>
    <row r="33" spans="1:13" ht="12.75">
      <c r="A33" s="56"/>
      <c r="B33" s="57"/>
      <c r="C33" s="57"/>
      <c r="D33" s="57"/>
      <c r="E33" s="57"/>
      <c r="F33" s="56"/>
      <c r="G33" s="57"/>
      <c r="H33" s="56"/>
      <c r="I33" s="57"/>
      <c r="J33" s="57"/>
      <c r="K33" s="57"/>
      <c r="L33" s="58"/>
      <c r="M33" s="59"/>
    </row>
    <row r="34" spans="1:13" ht="12.75">
      <c r="A34" s="68" t="s">
        <v>140</v>
      </c>
      <c r="B34" s="69" t="s">
        <v>22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1:13" ht="12.75">
      <c r="A35" s="56"/>
      <c r="B35" s="58" t="s">
        <v>138</v>
      </c>
      <c r="C35" s="70"/>
      <c r="D35" s="58" t="s">
        <v>139</v>
      </c>
      <c r="E35" s="70"/>
      <c r="F35" s="58" t="s">
        <v>134</v>
      </c>
      <c r="G35" s="70"/>
      <c r="H35" s="58"/>
      <c r="I35" s="70"/>
      <c r="J35" s="58"/>
      <c r="K35" s="57"/>
      <c r="L35" s="58"/>
      <c r="M35" s="59"/>
    </row>
    <row r="36" spans="1:13" ht="12.75">
      <c r="A36" s="71"/>
      <c r="B36" s="72">
        <v>7.96</v>
      </c>
      <c r="C36" s="71"/>
      <c r="D36" s="71">
        <v>9.89</v>
      </c>
      <c r="E36" s="71"/>
      <c r="F36" s="72">
        <f>ROUND(B36*D36,2)</f>
        <v>78.72</v>
      </c>
      <c r="G36" s="71"/>
      <c r="H36" s="71"/>
      <c r="I36" s="71"/>
      <c r="J36" s="71"/>
      <c r="K36" s="71"/>
      <c r="L36" s="73"/>
      <c r="M36" s="74"/>
    </row>
    <row r="37" spans="1:13" ht="12.75">
      <c r="A37" s="56"/>
      <c r="B37" s="56"/>
      <c r="C37" s="57"/>
      <c r="D37" s="71"/>
      <c r="E37" s="57"/>
      <c r="F37" s="72"/>
      <c r="G37" s="57"/>
      <c r="H37" s="71"/>
      <c r="I37" s="57"/>
      <c r="J37" s="71"/>
      <c r="K37" s="57"/>
      <c r="L37" s="58" t="s">
        <v>10</v>
      </c>
      <c r="M37" s="59"/>
    </row>
    <row r="38" spans="1:13" ht="12.75">
      <c r="A38" s="56"/>
      <c r="B38" s="56"/>
      <c r="C38" s="56"/>
      <c r="D38" s="56"/>
      <c r="E38" s="56"/>
      <c r="F38" s="56"/>
      <c r="G38" s="56"/>
      <c r="H38" s="56"/>
      <c r="I38" s="56"/>
      <c r="J38" s="75"/>
      <c r="K38" s="56"/>
      <c r="L38" s="73">
        <f>SUM(F36)</f>
        <v>78.72</v>
      </c>
      <c r="M38" s="59" t="s">
        <v>15</v>
      </c>
    </row>
    <row r="39" spans="1:13" ht="12.75">
      <c r="A39" s="56"/>
      <c r="B39" s="57"/>
      <c r="C39" s="57"/>
      <c r="D39" s="57"/>
      <c r="E39" s="57"/>
      <c r="F39" s="56"/>
      <c r="G39" s="57"/>
      <c r="H39" s="56"/>
      <c r="I39" s="57"/>
      <c r="J39" s="57"/>
      <c r="K39" s="57"/>
      <c r="L39" s="58"/>
      <c r="M39" s="59"/>
    </row>
    <row r="40" spans="1:13" ht="12.75">
      <c r="A40" s="68" t="s">
        <v>141</v>
      </c>
      <c r="B40" s="69" t="s">
        <v>39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1:13" ht="12.75">
      <c r="A41" s="56"/>
      <c r="B41" s="58" t="s">
        <v>132</v>
      </c>
      <c r="C41" s="70"/>
      <c r="D41" s="58"/>
      <c r="E41" s="70"/>
      <c r="F41" s="58"/>
      <c r="G41" s="70"/>
      <c r="H41" s="58"/>
      <c r="I41" s="70"/>
      <c r="J41" s="58"/>
      <c r="K41" s="57"/>
      <c r="L41" s="58"/>
      <c r="M41" s="59"/>
    </row>
    <row r="42" spans="1:13" ht="12.75">
      <c r="A42" s="71"/>
      <c r="B42" s="72">
        <v>1</v>
      </c>
      <c r="C42" s="71"/>
      <c r="D42" s="71"/>
      <c r="E42" s="71"/>
      <c r="F42" s="72"/>
      <c r="G42" s="71"/>
      <c r="H42" s="71"/>
      <c r="I42" s="71"/>
      <c r="J42" s="71"/>
      <c r="K42" s="71"/>
      <c r="L42" s="73"/>
      <c r="M42" s="74"/>
    </row>
    <row r="43" spans="1:13" ht="12.75">
      <c r="A43" s="56"/>
      <c r="B43" s="56"/>
      <c r="C43" s="57"/>
      <c r="D43" s="71"/>
      <c r="E43" s="57"/>
      <c r="F43" s="72"/>
      <c r="G43" s="57"/>
      <c r="H43" s="71"/>
      <c r="I43" s="57"/>
      <c r="J43" s="71"/>
      <c r="K43" s="57"/>
      <c r="L43" s="58" t="s">
        <v>10</v>
      </c>
      <c r="M43" s="59"/>
    </row>
    <row r="44" spans="1:13" ht="12.75">
      <c r="A44" s="56"/>
      <c r="B44" s="56"/>
      <c r="C44" s="56"/>
      <c r="D44" s="56"/>
      <c r="E44" s="56"/>
      <c r="F44" s="56"/>
      <c r="G44" s="56"/>
      <c r="H44" s="56"/>
      <c r="I44" s="56"/>
      <c r="J44" s="75"/>
      <c r="K44" s="56"/>
      <c r="L44" s="73">
        <f>SUM(B42)</f>
        <v>1</v>
      </c>
      <c r="M44" s="59" t="s">
        <v>40</v>
      </c>
    </row>
    <row r="45" spans="1:13" ht="12.75">
      <c r="A45" s="56"/>
      <c r="B45" s="57"/>
      <c r="C45" s="57"/>
      <c r="D45" s="57"/>
      <c r="E45" s="57"/>
      <c r="F45" s="56"/>
      <c r="G45" s="57"/>
      <c r="H45" s="56"/>
      <c r="I45" s="57"/>
      <c r="J45" s="57"/>
      <c r="K45" s="57"/>
      <c r="L45" s="58"/>
      <c r="M45" s="59"/>
    </row>
    <row r="46" spans="1:13" ht="12.75">
      <c r="A46" s="68" t="s">
        <v>142</v>
      </c>
      <c r="B46" s="69" t="s">
        <v>42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1:13" ht="12.75">
      <c r="A47" s="56"/>
      <c r="B47" s="58" t="s">
        <v>132</v>
      </c>
      <c r="C47" s="70"/>
      <c r="D47" s="58" t="s">
        <v>143</v>
      </c>
      <c r="E47" s="70"/>
      <c r="F47" s="58" t="s">
        <v>134</v>
      </c>
      <c r="G47" s="70"/>
      <c r="H47" s="58"/>
      <c r="I47" s="70"/>
      <c r="J47" s="58"/>
      <c r="K47" s="57"/>
      <c r="L47" s="58"/>
      <c r="M47" s="59"/>
    </row>
    <row r="48" spans="1:13" ht="12.75">
      <c r="A48" s="71"/>
      <c r="B48" s="72">
        <v>4</v>
      </c>
      <c r="C48" s="71"/>
      <c r="D48" s="71">
        <v>10</v>
      </c>
      <c r="E48" s="71"/>
      <c r="F48" s="72">
        <f>ROUND(B48*D48,2)</f>
        <v>40</v>
      </c>
      <c r="G48" s="71"/>
      <c r="H48" s="71"/>
      <c r="I48" s="71"/>
      <c r="J48" s="71"/>
      <c r="K48" s="71"/>
      <c r="L48" s="73"/>
      <c r="M48" s="74"/>
    </row>
    <row r="49" spans="1:13" ht="12.75">
      <c r="A49" s="56"/>
      <c r="B49" s="56"/>
      <c r="C49" s="57"/>
      <c r="D49" s="71"/>
      <c r="E49" s="57"/>
      <c r="F49" s="72"/>
      <c r="G49" s="57"/>
      <c r="H49" s="71"/>
      <c r="I49" s="57"/>
      <c r="J49" s="71"/>
      <c r="K49" s="57"/>
      <c r="L49" s="58" t="s">
        <v>10</v>
      </c>
      <c r="M49" s="59"/>
    </row>
    <row r="50" spans="1:13" ht="12.75">
      <c r="A50" s="56"/>
      <c r="B50" s="56"/>
      <c r="C50" s="56"/>
      <c r="D50" s="56"/>
      <c r="E50" s="56"/>
      <c r="F50" s="56"/>
      <c r="G50" s="56"/>
      <c r="H50" s="56"/>
      <c r="I50" s="56"/>
      <c r="J50" s="75"/>
      <c r="K50" s="56"/>
      <c r="L50" s="73">
        <f>SUM(F48)</f>
        <v>40</v>
      </c>
      <c r="M50" s="59" t="s">
        <v>16</v>
      </c>
    </row>
    <row r="51" spans="1:13" ht="12.75">
      <c r="A51" s="56"/>
      <c r="B51" s="57"/>
      <c r="C51" s="57"/>
      <c r="D51" s="57"/>
      <c r="E51" s="57"/>
      <c r="F51" s="56"/>
      <c r="G51" s="57"/>
      <c r="H51" s="56"/>
      <c r="I51" s="57"/>
      <c r="J51" s="57"/>
      <c r="K51" s="57"/>
      <c r="L51" s="58"/>
      <c r="M51" s="59"/>
    </row>
    <row r="52" spans="1:13" ht="12.75">
      <c r="A52" s="77" t="s">
        <v>12</v>
      </c>
      <c r="B52" s="66" t="s">
        <v>19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78"/>
    </row>
    <row r="53" spans="1:13" ht="12.75">
      <c r="A53" s="68" t="s">
        <v>144</v>
      </c>
      <c r="B53" s="69" t="s">
        <v>145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1:13" ht="12.75">
      <c r="A54" s="56"/>
      <c r="B54" s="58" t="s">
        <v>134</v>
      </c>
      <c r="C54" s="70"/>
      <c r="D54" s="58"/>
      <c r="E54" s="70"/>
      <c r="F54" s="58"/>
      <c r="G54" s="70"/>
      <c r="H54" s="58"/>
      <c r="I54" s="70"/>
      <c r="J54" s="58"/>
      <c r="K54" s="57"/>
      <c r="L54" s="58"/>
      <c r="M54" s="59"/>
    </row>
    <row r="55" spans="1:13" ht="12.75">
      <c r="A55" s="71"/>
      <c r="B55" s="72">
        <v>15</v>
      </c>
      <c r="C55" s="71"/>
      <c r="D55" s="71"/>
      <c r="E55" s="71"/>
      <c r="F55" s="72"/>
      <c r="G55" s="71"/>
      <c r="H55" s="71"/>
      <c r="I55" s="71"/>
      <c r="J55" s="71"/>
      <c r="K55" s="71"/>
      <c r="L55" s="73"/>
      <c r="M55" s="74"/>
    </row>
    <row r="56" spans="1:13" ht="12.75">
      <c r="A56" s="56"/>
      <c r="B56" s="56"/>
      <c r="C56" s="57"/>
      <c r="D56" s="71"/>
      <c r="E56" s="57"/>
      <c r="F56" s="72"/>
      <c r="G56" s="57"/>
      <c r="H56" s="71"/>
      <c r="I56" s="57"/>
      <c r="J56" s="71"/>
      <c r="K56" s="57"/>
      <c r="L56" s="58" t="s">
        <v>10</v>
      </c>
      <c r="M56" s="59"/>
    </row>
    <row r="57" spans="1:13" ht="12.75">
      <c r="A57" s="56"/>
      <c r="B57" s="56"/>
      <c r="C57" s="56"/>
      <c r="D57" s="56"/>
      <c r="E57" s="56"/>
      <c r="F57" s="56"/>
      <c r="G57" s="56"/>
      <c r="H57" s="56"/>
      <c r="I57" s="56"/>
      <c r="J57" s="75"/>
      <c r="K57" s="56"/>
      <c r="L57" s="73">
        <f>SUM(B55)</f>
        <v>15</v>
      </c>
      <c r="M57" s="59" t="s">
        <v>14</v>
      </c>
    </row>
    <row r="58" spans="1:13" ht="12.75">
      <c r="A58" s="56"/>
      <c r="B58" s="57"/>
      <c r="C58" s="57"/>
      <c r="D58" s="57"/>
      <c r="E58" s="57"/>
      <c r="F58" s="56"/>
      <c r="G58" s="57"/>
      <c r="H58" s="56"/>
      <c r="I58" s="57"/>
      <c r="J58" s="57"/>
      <c r="K58" s="57"/>
      <c r="L58" s="58"/>
      <c r="M58" s="59"/>
    </row>
    <row r="59" spans="1:13" ht="12.75">
      <c r="A59" s="77" t="s">
        <v>27</v>
      </c>
      <c r="B59" s="66" t="s">
        <v>55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78"/>
    </row>
    <row r="60" spans="1:13" ht="12.75">
      <c r="A60" s="68" t="s">
        <v>146</v>
      </c>
      <c r="B60" s="69" t="s">
        <v>56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</row>
    <row r="61" spans="1:13" ht="12.75">
      <c r="A61" s="56"/>
      <c r="B61" s="58" t="s">
        <v>132</v>
      </c>
      <c r="C61" s="70"/>
      <c r="D61" s="58"/>
      <c r="E61" s="70"/>
      <c r="F61" s="58"/>
      <c r="G61" s="70"/>
      <c r="H61" s="58"/>
      <c r="I61" s="70"/>
      <c r="J61" s="58"/>
      <c r="K61" s="57"/>
      <c r="L61" s="58"/>
      <c r="M61" s="59"/>
    </row>
    <row r="62" spans="1:13" ht="12.75">
      <c r="A62" s="71"/>
      <c r="B62" s="72">
        <v>1</v>
      </c>
      <c r="C62" s="71"/>
      <c r="D62" s="71"/>
      <c r="E62" s="71"/>
      <c r="F62" s="72"/>
      <c r="G62" s="71"/>
      <c r="H62" s="71"/>
      <c r="I62" s="71"/>
      <c r="J62" s="71"/>
      <c r="K62" s="71"/>
      <c r="L62" s="73"/>
      <c r="M62" s="74"/>
    </row>
    <row r="63" spans="1:13" ht="12.75">
      <c r="A63" s="56"/>
      <c r="B63" s="56"/>
      <c r="C63" s="57"/>
      <c r="D63" s="71"/>
      <c r="E63" s="57"/>
      <c r="F63" s="72"/>
      <c r="G63" s="57"/>
      <c r="H63" s="71"/>
      <c r="I63" s="57"/>
      <c r="J63" s="71"/>
      <c r="K63" s="57"/>
      <c r="L63" s="58" t="s">
        <v>10</v>
      </c>
      <c r="M63" s="59"/>
    </row>
    <row r="64" spans="1:13" ht="12.75">
      <c r="A64" s="56"/>
      <c r="B64" s="56"/>
      <c r="C64" s="56"/>
      <c r="D64" s="56"/>
      <c r="E64" s="56"/>
      <c r="F64" s="56"/>
      <c r="G64" s="56"/>
      <c r="H64" s="56"/>
      <c r="I64" s="56"/>
      <c r="J64" s="75"/>
      <c r="K64" s="56"/>
      <c r="L64" s="73">
        <f>SUM(B62)</f>
        <v>1</v>
      </c>
      <c r="M64" s="59" t="s">
        <v>40</v>
      </c>
    </row>
    <row r="65" spans="1:13" ht="12.75">
      <c r="A65" s="56"/>
      <c r="B65" s="57"/>
      <c r="C65" s="57"/>
      <c r="D65" s="57"/>
      <c r="E65" s="57"/>
      <c r="F65" s="56"/>
      <c r="G65" s="57"/>
      <c r="H65" s="56"/>
      <c r="I65" s="57"/>
      <c r="J65" s="57"/>
      <c r="K65" s="57"/>
      <c r="L65" s="58"/>
      <c r="M65" s="59"/>
    </row>
    <row r="66" spans="1:13" ht="12.75">
      <c r="A66" s="68" t="s">
        <v>147</v>
      </c>
      <c r="B66" s="69" t="s">
        <v>58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2.75">
      <c r="A67" s="56"/>
      <c r="B67" s="58" t="s">
        <v>132</v>
      </c>
      <c r="C67" s="70"/>
      <c r="D67" s="58" t="s">
        <v>143</v>
      </c>
      <c r="E67" s="70"/>
      <c r="F67" s="58" t="s">
        <v>134</v>
      </c>
      <c r="G67" s="70"/>
      <c r="H67" s="58"/>
      <c r="I67" s="70"/>
      <c r="J67" s="58"/>
      <c r="K67" s="57"/>
      <c r="L67" s="58"/>
      <c r="M67" s="59"/>
    </row>
    <row r="68" spans="1:13" ht="12.75">
      <c r="A68" s="71"/>
      <c r="B68" s="72">
        <f>2*('[1]QUANTITATIVOS'!E15-1)</f>
        <v>10</v>
      </c>
      <c r="C68" s="71"/>
      <c r="D68" s="71">
        <f>'[1]QUANTITATIVOS'!J8</f>
        <v>12</v>
      </c>
      <c r="E68" s="71"/>
      <c r="F68" s="72">
        <f>ROUND(B68*D68,2)</f>
        <v>120</v>
      </c>
      <c r="G68" s="71"/>
      <c r="H68" s="71"/>
      <c r="I68" s="71"/>
      <c r="J68" s="71"/>
      <c r="K68" s="71"/>
      <c r="L68" s="73"/>
      <c r="M68" s="74"/>
    </row>
    <row r="69" spans="1:13" ht="12.75">
      <c r="A69" s="56"/>
      <c r="B69" s="56"/>
      <c r="C69" s="57"/>
      <c r="D69" s="71"/>
      <c r="E69" s="57"/>
      <c r="F69" s="72"/>
      <c r="G69" s="57"/>
      <c r="H69" s="71"/>
      <c r="I69" s="57"/>
      <c r="J69" s="71"/>
      <c r="K69" s="57"/>
      <c r="L69" s="58" t="s">
        <v>10</v>
      </c>
      <c r="M69" s="59"/>
    </row>
    <row r="70" spans="1:13" ht="12.75">
      <c r="A70" s="56"/>
      <c r="B70" s="56"/>
      <c r="C70" s="56"/>
      <c r="D70" s="56"/>
      <c r="E70" s="56"/>
      <c r="F70" s="56"/>
      <c r="G70" s="56"/>
      <c r="H70" s="56"/>
      <c r="I70" s="56"/>
      <c r="J70" s="75"/>
      <c r="K70" s="56"/>
      <c r="L70" s="73">
        <f>SUM(F68)</f>
        <v>120</v>
      </c>
      <c r="M70" s="59" t="s">
        <v>16</v>
      </c>
    </row>
    <row r="71" spans="1:13" ht="12.75">
      <c r="A71" s="56"/>
      <c r="B71" s="57"/>
      <c r="C71" s="57"/>
      <c r="D71" s="57"/>
      <c r="E71" s="57"/>
      <c r="F71" s="56"/>
      <c r="G71" s="57"/>
      <c r="H71" s="56"/>
      <c r="I71" s="57"/>
      <c r="J71" s="57"/>
      <c r="K71" s="57"/>
      <c r="L71" s="58"/>
      <c r="M71" s="59"/>
    </row>
    <row r="72" spans="1:13" ht="12.75">
      <c r="A72" s="68" t="s">
        <v>148</v>
      </c>
      <c r="B72" s="69" t="s">
        <v>60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2.75">
      <c r="A73" s="56"/>
      <c r="B73" s="58" t="s">
        <v>132</v>
      </c>
      <c r="C73" s="70"/>
      <c r="D73" s="58" t="s">
        <v>132</v>
      </c>
      <c r="E73" s="70"/>
      <c r="F73" s="58" t="s">
        <v>134</v>
      </c>
      <c r="G73" s="70"/>
      <c r="H73" s="58"/>
      <c r="I73" s="70"/>
      <c r="J73" s="58"/>
      <c r="K73" s="57"/>
      <c r="L73" s="58"/>
      <c r="M73" s="59"/>
    </row>
    <row r="74" spans="1:13" ht="12.75">
      <c r="A74" s="71"/>
      <c r="B74" s="72">
        <f>4</f>
        <v>4</v>
      </c>
      <c r="C74" s="71"/>
      <c r="D74" s="72">
        <f>'[1]QUANTITATIVOS'!E15-1</f>
        <v>5</v>
      </c>
      <c r="E74" s="71"/>
      <c r="F74" s="72">
        <f>2*ROUND(B74*D74,2)</f>
        <v>40</v>
      </c>
      <c r="G74" s="71"/>
      <c r="H74" s="71"/>
      <c r="I74" s="71"/>
      <c r="J74" s="71"/>
      <c r="K74" s="71"/>
      <c r="L74" s="73"/>
      <c r="M74" s="74"/>
    </row>
    <row r="75" spans="1:13" ht="12.75">
      <c r="A75" s="56"/>
      <c r="B75" s="56"/>
      <c r="C75" s="57"/>
      <c r="D75" s="71"/>
      <c r="E75" s="57"/>
      <c r="F75" s="72"/>
      <c r="G75" s="57"/>
      <c r="H75" s="71"/>
      <c r="I75" s="57"/>
      <c r="J75" s="71"/>
      <c r="K75" s="57"/>
      <c r="L75" s="58" t="s">
        <v>10</v>
      </c>
      <c r="M75" s="59"/>
    </row>
    <row r="76" spans="1:13" ht="12.75">
      <c r="A76" s="56"/>
      <c r="B76" s="56"/>
      <c r="C76" s="56"/>
      <c r="D76" s="56"/>
      <c r="E76" s="56"/>
      <c r="F76" s="56"/>
      <c r="G76" s="56"/>
      <c r="H76" s="56"/>
      <c r="I76" s="56"/>
      <c r="J76" s="75"/>
      <c r="K76" s="56"/>
      <c r="L76" s="73">
        <f>SUM(F74)</f>
        <v>40</v>
      </c>
      <c r="M76" s="59" t="s">
        <v>17</v>
      </c>
    </row>
    <row r="77" spans="1:13" ht="12.75">
      <c r="A77" s="56"/>
      <c r="B77" s="57"/>
      <c r="C77" s="57"/>
      <c r="D77" s="57"/>
      <c r="E77" s="57"/>
      <c r="F77" s="56"/>
      <c r="G77" s="57"/>
      <c r="H77" s="56"/>
      <c r="I77" s="57"/>
      <c r="J77" s="57"/>
      <c r="K77" s="57"/>
      <c r="L77" s="58"/>
      <c r="M77" s="59"/>
    </row>
    <row r="78" spans="1:13" ht="12.75">
      <c r="A78" s="68" t="s">
        <v>149</v>
      </c>
      <c r="B78" s="69" t="s">
        <v>62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</row>
    <row r="79" spans="1:13" ht="12.75">
      <c r="A79" s="56"/>
      <c r="B79" s="58" t="s">
        <v>132</v>
      </c>
      <c r="C79" s="70"/>
      <c r="D79" s="58" t="s">
        <v>138</v>
      </c>
      <c r="E79" s="70"/>
      <c r="F79" s="58" t="s">
        <v>139</v>
      </c>
      <c r="G79" s="70"/>
      <c r="H79" s="58" t="s">
        <v>150</v>
      </c>
      <c r="I79" s="70"/>
      <c r="J79" s="58" t="s">
        <v>134</v>
      </c>
      <c r="K79" s="57"/>
      <c r="L79" s="58"/>
      <c r="M79" s="59"/>
    </row>
    <row r="80" spans="1:13" ht="12.75">
      <c r="A80" s="71" t="s">
        <v>151</v>
      </c>
      <c r="B80" s="72">
        <v>1</v>
      </c>
      <c r="C80" s="71"/>
      <c r="D80" s="72">
        <f>'[1]QUANTITATIVOS'!$B$5</f>
        <v>7.96</v>
      </c>
      <c r="E80" s="71"/>
      <c r="F80" s="71">
        <f>'[1]QUANTITATIVOS'!$B$6</f>
        <v>0.86</v>
      </c>
      <c r="G80" s="71"/>
      <c r="H80" s="72">
        <f>'[1]QUANTITATIVOS'!$B$3+'[1]QUANTITATIVOS'!$B$4+0.1</f>
        <v>1.19</v>
      </c>
      <c r="I80" s="71"/>
      <c r="J80" s="71">
        <f>ROUND((D80*F80*H80)*B80,2)</f>
        <v>8.15</v>
      </c>
      <c r="K80" s="71"/>
      <c r="L80" s="73"/>
      <c r="M80" s="74"/>
    </row>
    <row r="81" spans="1:13" ht="12.75">
      <c r="A81" s="71" t="s">
        <v>152</v>
      </c>
      <c r="B81" s="72">
        <v>1</v>
      </c>
      <c r="C81" s="71"/>
      <c r="D81" s="72">
        <f>'[1]QUANTITATIVOS'!$B$26</f>
        <v>7.96</v>
      </c>
      <c r="E81" s="71"/>
      <c r="F81" s="71">
        <f>'[1]QUANTITATIVOS'!$B$27</f>
        <v>1.75</v>
      </c>
      <c r="G81" s="71"/>
      <c r="H81" s="72">
        <f>0.25+'[1]QUANTITATIVOS'!$B$28</f>
        <v>0.4</v>
      </c>
      <c r="I81" s="71"/>
      <c r="J81" s="71">
        <f>ROUND((D81*F81*H81)*B81,2)</f>
        <v>5.57</v>
      </c>
      <c r="K81" s="71"/>
      <c r="L81" s="73"/>
      <c r="M81" s="74"/>
    </row>
    <row r="82" spans="1:13" ht="12.75">
      <c r="A82" s="71" t="s">
        <v>153</v>
      </c>
      <c r="B82" s="72">
        <v>1</v>
      </c>
      <c r="C82" s="71"/>
      <c r="D82" s="72">
        <f>'[1]QUANTITATIVOS'!$E$5</f>
        <v>7.96</v>
      </c>
      <c r="E82" s="71"/>
      <c r="F82" s="71">
        <f>'[1]QUANTITATIVOS'!$E$6</f>
        <v>0.86</v>
      </c>
      <c r="G82" s="71"/>
      <c r="H82" s="72">
        <f>'[1]QUANTITATIVOS'!$E$3+'[1]QUANTITATIVOS'!$E$4+0.1</f>
        <v>1.19</v>
      </c>
      <c r="I82" s="71"/>
      <c r="J82" s="71">
        <f>ROUND((D82*F82*H82)*B82,2)</f>
        <v>8.15</v>
      </c>
      <c r="K82" s="71"/>
      <c r="L82" s="73"/>
      <c r="M82" s="74"/>
    </row>
    <row r="83" spans="1:13" ht="12.75">
      <c r="A83" s="71" t="s">
        <v>154</v>
      </c>
      <c r="B83" s="72">
        <v>1</v>
      </c>
      <c r="C83" s="71"/>
      <c r="D83" s="72">
        <f>'[1]QUANTITATIVOS'!$E$26</f>
        <v>7.96</v>
      </c>
      <c r="E83" s="71"/>
      <c r="F83" s="71">
        <f>'[1]QUANTITATIVOS'!$E$27</f>
        <v>1.75</v>
      </c>
      <c r="G83" s="71"/>
      <c r="H83" s="72">
        <f>0.25+'[1]QUANTITATIVOS'!$E$28</f>
        <v>0.4</v>
      </c>
      <c r="I83" s="71"/>
      <c r="J83" s="71">
        <f>ROUND((D83*F83*H83)*B83,2)</f>
        <v>5.57</v>
      </c>
      <c r="K83" s="71"/>
      <c r="L83" s="73"/>
      <c r="M83" s="74"/>
    </row>
    <row r="84" spans="1:13" ht="12.75">
      <c r="A84" s="56"/>
      <c r="B84" s="56"/>
      <c r="C84" s="57"/>
      <c r="D84" s="71"/>
      <c r="E84" s="57"/>
      <c r="F84" s="72"/>
      <c r="G84" s="57"/>
      <c r="H84" s="71"/>
      <c r="I84" s="57"/>
      <c r="J84" s="71"/>
      <c r="K84" s="57"/>
      <c r="L84" s="58" t="s">
        <v>10</v>
      </c>
      <c r="M84" s="59"/>
    </row>
    <row r="85" spans="1:13" ht="12.75">
      <c r="A85" s="56"/>
      <c r="B85" s="56"/>
      <c r="C85" s="56"/>
      <c r="D85" s="56"/>
      <c r="E85" s="56"/>
      <c r="F85" s="56"/>
      <c r="G85" s="56"/>
      <c r="H85" s="56"/>
      <c r="I85" s="56"/>
      <c r="J85" s="75"/>
      <c r="K85" s="56"/>
      <c r="L85" s="73">
        <f>SUM(J80:J83)</f>
        <v>27.44</v>
      </c>
      <c r="M85" s="59" t="s">
        <v>14</v>
      </c>
    </row>
    <row r="86" spans="1:13" ht="12.75">
      <c r="A86" s="56"/>
      <c r="B86" s="57"/>
      <c r="C86" s="57"/>
      <c r="D86" s="57"/>
      <c r="E86" s="57"/>
      <c r="F86" s="56"/>
      <c r="G86" s="57"/>
      <c r="H86" s="56"/>
      <c r="I86" s="57"/>
      <c r="J86" s="57"/>
      <c r="K86" s="57"/>
      <c r="L86" s="58"/>
      <c r="M86" s="59"/>
    </row>
    <row r="87" spans="1:13" ht="12.75">
      <c r="A87" s="68" t="s">
        <v>155</v>
      </c>
      <c r="B87" s="69" t="s">
        <v>50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</row>
    <row r="88" spans="1:13" ht="12.75">
      <c r="A88" s="56"/>
      <c r="B88" s="58" t="s">
        <v>132</v>
      </c>
      <c r="C88" s="70"/>
      <c r="D88" s="58" t="s">
        <v>138</v>
      </c>
      <c r="E88" s="70"/>
      <c r="F88" s="58" t="s">
        <v>139</v>
      </c>
      <c r="G88" s="70"/>
      <c r="H88" s="58" t="s">
        <v>150</v>
      </c>
      <c r="I88" s="70"/>
      <c r="J88" s="58" t="s">
        <v>134</v>
      </c>
      <c r="K88" s="57"/>
      <c r="L88" s="58"/>
      <c r="M88" s="59"/>
    </row>
    <row r="89" spans="1:13" ht="12.75">
      <c r="A89" s="71" t="s">
        <v>151</v>
      </c>
      <c r="B89" s="72">
        <v>1</v>
      </c>
      <c r="C89" s="71"/>
      <c r="D89" s="72">
        <f>'[1]QUANTITATIVOS'!$B$5</f>
        <v>7.96</v>
      </c>
      <c r="E89" s="71"/>
      <c r="F89" s="71">
        <f>'[1]QUANTITATIVOS'!$B$6</f>
        <v>0.86</v>
      </c>
      <c r="G89" s="71"/>
      <c r="H89" s="72">
        <f>'[1]QUANTITATIVOS'!$B$3+'[1]QUANTITATIVOS'!$B$4+0.1</f>
        <v>1.19</v>
      </c>
      <c r="I89" s="71"/>
      <c r="J89" s="71">
        <f>ROUND((D89*F89*H89)*B89,2)</f>
        <v>8.15</v>
      </c>
      <c r="K89" s="71"/>
      <c r="L89" s="73"/>
      <c r="M89" s="74"/>
    </row>
    <row r="90" spans="1:13" ht="12.75">
      <c r="A90" s="71" t="s">
        <v>152</v>
      </c>
      <c r="B90" s="72">
        <v>1</v>
      </c>
      <c r="C90" s="71"/>
      <c r="D90" s="72">
        <f>'[1]QUANTITATIVOS'!$B$26</f>
        <v>7.96</v>
      </c>
      <c r="E90" s="71"/>
      <c r="F90" s="71">
        <f>'[1]QUANTITATIVOS'!$B$27</f>
        <v>1.75</v>
      </c>
      <c r="G90" s="71"/>
      <c r="H90" s="72">
        <f>0.25+'[1]QUANTITATIVOS'!$B$28</f>
        <v>0.4</v>
      </c>
      <c r="I90" s="71"/>
      <c r="J90" s="71">
        <f>ROUND((D90*F90*H90)*B90,2)</f>
        <v>5.57</v>
      </c>
      <c r="K90" s="71"/>
      <c r="L90" s="73"/>
      <c r="M90" s="74"/>
    </row>
    <row r="91" spans="1:13" ht="12.75">
      <c r="A91" s="71" t="s">
        <v>153</v>
      </c>
      <c r="B91" s="72">
        <v>1</v>
      </c>
      <c r="C91" s="71"/>
      <c r="D91" s="72">
        <f>'[1]QUANTITATIVOS'!$E$5</f>
        <v>7.96</v>
      </c>
      <c r="E91" s="71"/>
      <c r="F91" s="71">
        <f>'[1]QUANTITATIVOS'!$E$6</f>
        <v>0.86</v>
      </c>
      <c r="G91" s="71"/>
      <c r="H91" s="72">
        <f>'[1]QUANTITATIVOS'!$E$3+'[1]QUANTITATIVOS'!$E$4+0.1</f>
        <v>1.19</v>
      </c>
      <c r="I91" s="71"/>
      <c r="J91" s="71">
        <f>ROUND((D91*F91*H91)*B91,2)</f>
        <v>8.15</v>
      </c>
      <c r="K91" s="71"/>
      <c r="L91" s="73"/>
      <c r="M91" s="74"/>
    </row>
    <row r="92" spans="1:13" ht="12.75">
      <c r="A92" s="71" t="s">
        <v>154</v>
      </c>
      <c r="B92" s="72">
        <v>1</v>
      </c>
      <c r="C92" s="71"/>
      <c r="D92" s="72">
        <f>'[1]QUANTITATIVOS'!$E$26</f>
        <v>7.96</v>
      </c>
      <c r="E92" s="71"/>
      <c r="F92" s="71">
        <f>'[1]QUANTITATIVOS'!$E$27</f>
        <v>1.75</v>
      </c>
      <c r="G92" s="71"/>
      <c r="H92" s="72">
        <f>0.25+'[1]QUANTITATIVOS'!$E$28</f>
        <v>0.4</v>
      </c>
      <c r="I92" s="71"/>
      <c r="J92" s="71">
        <f>ROUND((D92*F92*H92)*B92,2)</f>
        <v>5.57</v>
      </c>
      <c r="K92" s="71"/>
      <c r="L92" s="73"/>
      <c r="M92" s="74"/>
    </row>
    <row r="93" spans="1:13" ht="12.75">
      <c r="A93" s="56"/>
      <c r="B93" s="56"/>
      <c r="C93" s="57"/>
      <c r="D93" s="71"/>
      <c r="E93" s="57"/>
      <c r="F93" s="72"/>
      <c r="G93" s="57"/>
      <c r="H93" s="71"/>
      <c r="I93" s="57"/>
      <c r="J93" s="71"/>
      <c r="K93" s="57"/>
      <c r="L93" s="58" t="s">
        <v>10</v>
      </c>
      <c r="M93" s="59"/>
    </row>
    <row r="94" spans="1:13" ht="12.75">
      <c r="A94" s="56"/>
      <c r="B94" s="56"/>
      <c r="C94" s="56"/>
      <c r="D94" s="56"/>
      <c r="E94" s="56"/>
      <c r="F94" s="56"/>
      <c r="G94" s="56"/>
      <c r="H94" s="56"/>
      <c r="I94" s="56"/>
      <c r="J94" s="75"/>
      <c r="K94" s="56"/>
      <c r="L94" s="73">
        <f>SUM(J89:J92)</f>
        <v>27.44</v>
      </c>
      <c r="M94" s="59" t="s">
        <v>14</v>
      </c>
    </row>
    <row r="95" spans="1:13" ht="12.75">
      <c r="A95" s="56"/>
      <c r="B95" s="57"/>
      <c r="C95" s="57"/>
      <c r="D95" s="57"/>
      <c r="E95" s="57"/>
      <c r="F95" s="56"/>
      <c r="G95" s="57"/>
      <c r="H95" s="56"/>
      <c r="I95" s="57"/>
      <c r="J95" s="57"/>
      <c r="K95" s="57"/>
      <c r="L95" s="58"/>
      <c r="M95" s="59"/>
    </row>
    <row r="96" spans="1:13" ht="12.75">
      <c r="A96" s="68" t="s">
        <v>156</v>
      </c>
      <c r="B96" s="69" t="s">
        <v>64</v>
      </c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1:13" ht="12.75">
      <c r="A97" s="56"/>
      <c r="B97" s="58" t="s">
        <v>132</v>
      </c>
      <c r="C97" s="70"/>
      <c r="D97" s="58" t="s">
        <v>138</v>
      </c>
      <c r="E97" s="70"/>
      <c r="F97" s="58" t="s">
        <v>139</v>
      </c>
      <c r="G97" s="70"/>
      <c r="H97" s="58" t="s">
        <v>150</v>
      </c>
      <c r="I97" s="70"/>
      <c r="J97" s="58" t="s">
        <v>134</v>
      </c>
      <c r="K97" s="57"/>
      <c r="L97" s="58"/>
      <c r="M97" s="59"/>
    </row>
    <row r="98" spans="1:13" ht="12.75">
      <c r="A98" s="71" t="s">
        <v>151</v>
      </c>
      <c r="B98" s="72">
        <v>1</v>
      </c>
      <c r="C98" s="71"/>
      <c r="D98" s="72">
        <f>'[1]QUANTITATIVOS'!$B$5</f>
        <v>7.96</v>
      </c>
      <c r="E98" s="71"/>
      <c r="F98" s="71">
        <f>'[1]QUANTITATIVOS'!$B$6</f>
        <v>0.86</v>
      </c>
      <c r="G98" s="71"/>
      <c r="H98" s="72">
        <f>'[1]QUANTITATIVOS'!$B$3+'[1]QUANTITATIVOS'!$B$4+0.1</f>
        <v>1.19</v>
      </c>
      <c r="I98" s="71"/>
      <c r="J98" s="71">
        <f>ROUND((D98*F98*H98)*B98,2)</f>
        <v>8.15</v>
      </c>
      <c r="K98" s="71"/>
      <c r="L98" s="73"/>
      <c r="M98" s="74"/>
    </row>
    <row r="99" spans="1:13" ht="12.75">
      <c r="A99" s="71" t="s">
        <v>152</v>
      </c>
      <c r="B99" s="72">
        <v>1</v>
      </c>
      <c r="C99" s="71"/>
      <c r="D99" s="72">
        <f>'[1]QUANTITATIVOS'!$B$26</f>
        <v>7.96</v>
      </c>
      <c r="E99" s="71"/>
      <c r="F99" s="71">
        <f>'[1]QUANTITATIVOS'!$B$27</f>
        <v>1.75</v>
      </c>
      <c r="G99" s="71"/>
      <c r="H99" s="72">
        <f>0.25+'[1]QUANTITATIVOS'!$B$28</f>
        <v>0.4</v>
      </c>
      <c r="I99" s="71"/>
      <c r="J99" s="71">
        <f>ROUND((D99*F99*H99)*B99,2)</f>
        <v>5.57</v>
      </c>
      <c r="K99" s="71"/>
      <c r="L99" s="73"/>
      <c r="M99" s="74"/>
    </row>
    <row r="100" spans="1:13" ht="12.75">
      <c r="A100" s="71" t="s">
        <v>153</v>
      </c>
      <c r="B100" s="72">
        <v>1</v>
      </c>
      <c r="C100" s="71"/>
      <c r="D100" s="72">
        <f>'[1]QUANTITATIVOS'!$E$5</f>
        <v>7.96</v>
      </c>
      <c r="E100" s="71"/>
      <c r="F100" s="71">
        <f>'[1]QUANTITATIVOS'!$E$6</f>
        <v>0.86</v>
      </c>
      <c r="G100" s="71"/>
      <c r="H100" s="72">
        <f>'[1]QUANTITATIVOS'!$E$3+'[1]QUANTITATIVOS'!$E$4+0.1</f>
        <v>1.19</v>
      </c>
      <c r="I100" s="71"/>
      <c r="J100" s="71">
        <f>ROUND((D100*F100*H100)*B100,2)</f>
        <v>8.15</v>
      </c>
      <c r="K100" s="71"/>
      <c r="L100" s="73"/>
      <c r="M100" s="74"/>
    </row>
    <row r="101" spans="1:13" ht="12.75">
      <c r="A101" s="71" t="s">
        <v>154</v>
      </c>
      <c r="B101" s="72">
        <v>1</v>
      </c>
      <c r="C101" s="71"/>
      <c r="D101" s="72">
        <f>'[1]QUANTITATIVOS'!$E$26</f>
        <v>7.96</v>
      </c>
      <c r="E101" s="71"/>
      <c r="F101" s="71">
        <f>'[1]QUANTITATIVOS'!$E$27</f>
        <v>1.75</v>
      </c>
      <c r="G101" s="71"/>
      <c r="H101" s="72">
        <f>0.25+'[1]QUANTITATIVOS'!$E$28</f>
        <v>0.4</v>
      </c>
      <c r="I101" s="71"/>
      <c r="J101" s="71">
        <f>ROUND((D101*F101*H101)*B101,2)</f>
        <v>5.57</v>
      </c>
      <c r="K101" s="71"/>
      <c r="L101" s="73"/>
      <c r="M101" s="74"/>
    </row>
    <row r="102" spans="1:13" ht="12.75">
      <c r="A102" s="56"/>
      <c r="B102" s="56"/>
      <c r="C102" s="57"/>
      <c r="D102" s="71"/>
      <c r="E102" s="57"/>
      <c r="F102" s="72"/>
      <c r="G102" s="57"/>
      <c r="H102" s="71"/>
      <c r="I102" s="57"/>
      <c r="J102" s="71"/>
      <c r="K102" s="57"/>
      <c r="L102" s="58" t="s">
        <v>10</v>
      </c>
      <c r="M102" s="59"/>
    </row>
    <row r="103" spans="1:13" ht="12.75">
      <c r="A103" s="56"/>
      <c r="B103" s="56"/>
      <c r="C103" s="56"/>
      <c r="D103" s="56"/>
      <c r="E103" s="56"/>
      <c r="F103" s="56"/>
      <c r="G103" s="56"/>
      <c r="H103" s="56"/>
      <c r="I103" s="56"/>
      <c r="J103" s="75"/>
      <c r="K103" s="56"/>
      <c r="L103" s="73">
        <f>SUM(J98:J101)</f>
        <v>27.44</v>
      </c>
      <c r="M103" s="59" t="s">
        <v>14</v>
      </c>
    </row>
    <row r="104" spans="1:13" ht="12.75">
      <c r="A104" s="56"/>
      <c r="B104" s="57"/>
      <c r="C104" s="57"/>
      <c r="D104" s="57"/>
      <c r="E104" s="57"/>
      <c r="F104" s="56"/>
      <c r="G104" s="57"/>
      <c r="H104" s="56"/>
      <c r="I104" s="57"/>
      <c r="J104" s="57"/>
      <c r="K104" s="57"/>
      <c r="L104" s="58"/>
      <c r="M104" s="59"/>
    </row>
    <row r="105" spans="1:13" ht="12.75">
      <c r="A105" s="68" t="s">
        <v>157</v>
      </c>
      <c r="B105" s="69" t="s">
        <v>66</v>
      </c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</row>
    <row r="106" spans="1:13" ht="12.75">
      <c r="A106" s="56"/>
      <c r="B106" s="58" t="s">
        <v>132</v>
      </c>
      <c r="C106" s="70"/>
      <c r="D106" s="58" t="s">
        <v>138</v>
      </c>
      <c r="E106" s="70"/>
      <c r="F106" s="58" t="s">
        <v>158</v>
      </c>
      <c r="G106" s="70"/>
      <c r="H106" s="58" t="s">
        <v>134</v>
      </c>
      <c r="I106" s="70"/>
      <c r="J106" s="58"/>
      <c r="K106" s="57"/>
      <c r="L106" s="58"/>
      <c r="M106" s="59"/>
    </row>
    <row r="107" spans="1:13" ht="12.75">
      <c r="A107" s="71" t="s">
        <v>159</v>
      </c>
      <c r="B107" s="72">
        <v>2</v>
      </c>
      <c r="C107" s="71"/>
      <c r="D107" s="72">
        <f>'[1]QUANTITATIVOS'!B5</f>
        <v>7.96</v>
      </c>
      <c r="E107" s="71"/>
      <c r="F107" s="71">
        <f>'[1]QUANTITATIVOS'!B3+'[1]QUANTITATIVOS'!B4+'[1]QUANTITATIVOS'!E3+'[1]QUANTITATIVOS'!E4</f>
        <v>2.18</v>
      </c>
      <c r="G107" s="71"/>
      <c r="H107" s="72">
        <f aca="true" t="shared" si="0" ref="H107:H112">ROUND((D107*F107)*B107,2)</f>
        <v>34.71</v>
      </c>
      <c r="I107" s="71"/>
      <c r="J107" s="71"/>
      <c r="K107" s="71"/>
      <c r="L107" s="73"/>
      <c r="M107" s="74"/>
    </row>
    <row r="108" spans="1:13" ht="12.75">
      <c r="A108" s="71" t="s">
        <v>160</v>
      </c>
      <c r="B108" s="72">
        <v>2</v>
      </c>
      <c r="C108" s="71"/>
      <c r="D108" s="72">
        <f>'[1]QUANTITATIVOS'!B6</f>
        <v>0.86</v>
      </c>
      <c r="E108" s="71"/>
      <c r="F108" s="71">
        <f>(('[1]QUANTITATIVOS'!B3+'[1]QUANTITATIVOS'!B4)*2)</f>
        <v>2.18</v>
      </c>
      <c r="G108" s="71"/>
      <c r="H108" s="72">
        <f t="shared" si="0"/>
        <v>3.75</v>
      </c>
      <c r="I108" s="71"/>
      <c r="J108" s="71"/>
      <c r="K108" s="71"/>
      <c r="L108" s="73"/>
      <c r="M108" s="74"/>
    </row>
    <row r="109" spans="1:21" ht="12.75">
      <c r="A109" s="71" t="s">
        <v>161</v>
      </c>
      <c r="B109" s="72">
        <v>1</v>
      </c>
      <c r="C109" s="71"/>
      <c r="D109" s="72">
        <f>(('[1]QUANTITATIVOS'!B14+'[1]QUANTITATIVOS'!B15)*2)</f>
        <v>33.84</v>
      </c>
      <c r="E109" s="71"/>
      <c r="F109" s="71">
        <v>0.07</v>
      </c>
      <c r="G109" s="71"/>
      <c r="H109" s="72">
        <f t="shared" si="0"/>
        <v>2.37</v>
      </c>
      <c r="I109" s="71"/>
      <c r="J109" s="71"/>
      <c r="K109" s="71"/>
      <c r="L109" s="73"/>
      <c r="M109" s="74"/>
      <c r="R109">
        <f>(2*(('[1]QUANTITATIVOS'!B3+'[1]QUANTITATIVOS'!B4)*'[1]QUANTITATIVOS'!B5))+(2*(('[1]QUANTITATIVOS'!E3+'[1]QUANTITATIVOS'!E4)*'[1]QUANTITATIVOS'!E5))+(('[1]QUANTITATIVOS'!B3+'[1]QUANTITATIVOS'!B4)*'[1]QUANTITATIVOS'!B6)+('[1]QUANTITATIVOS'!B9*('[1]QUANTITATIVOS'!B6-'[1]QUANTITATIVOS'!B7))+(('[1]QUANTITATIVOS'!E3+'[1]QUANTITATIVOS'!E4)*'[1]QUANTITATIVOS'!E6)+('[1]QUANTITATIVOS'!E9*('[1]QUANTITATIVOS'!E6-'[1]QUANTITATIVOS'!E7))+(('[1]QUANTITATIVOS'!B15+'[1]QUANTITATIVOS'!B15+'[1]QUANTITATIVOS'!B14+'[1]QUANTITATIVOS'!B14)*'[1]QUANTITATIVOS'!B16)+(('[1]QUANTITATIVOS'!B21+'[1]QUANTITATIVOS'!B21)*'[1]QUANTITATIVOS'!B22)+('[1]QUANTITATIVOS'!E22*'[1]QUANTITATIVOS'!B21)+(('[1]QUANTITATIVOS'!B27+'[1]QUANTITATIVOS'!B27+'[1]QUANTITATIVOS'!B26+'[1]QUANTITATIVOS'!B26)*'[1]QUANTITATIVOS'!B28)+(('[1]QUANTITATIVOS'!E27+'[1]QUANTITATIVOS'!E27+'[1]QUANTITATIVOS'!E26+'[1]QUANTITATIVOS'!E26)*'[1]QUANTITATIVOS'!E28)</f>
        <v>56.7928136</v>
      </c>
      <c r="S109">
        <f>(2*(('[1]QUANTITATIVOS'!B3+'[1]QUANTITATIVOS'!B4)*'[1]QUANTITATIVOS'!B5))+(2*(('[1]QUANTITATIVOS'!E3+'[1]QUANTITATIVOS'!E4)*'[1]QUANTITATIVOS'!E5))+(('[1]QUANTITATIVOS'!B3+'[1]QUANTITATIVOS'!B4)*'[1]QUANTITATIVOS'!B6)+('[1]QUANTITATIVOS'!B9*('[1]QUANTITATIVOS'!B6-'[1]QUANTITATIVOS'!B7))+(('[1]QUANTITATIVOS'!E3+'[1]QUANTITATIVOS'!E4)*'[1]QUANTITATIVOS'!E6)+('[1]QUANTITATIVOS'!E9*('[1]QUANTITATIVOS'!E6-'[1]QUANTITATIVOS'!E7))+(('[1]QUANTITATIVOS'!B15+'[1]QUANTITATIVOS'!B15+'[1]QUANTITATIVOS'!B14+'[1]QUANTITATIVOS'!B14)*'[1]QUANTITATIVOS'!B16)+(('[1]QUANTITATIVOS'!B21+'[1]QUANTITATIVOS'!B21)*'[1]QUANTITATIVOS'!B22)+('[1]QUANTITATIVOS'!E22*'[1]QUANTITATIVOS'!B21)+(('[1]QUANTITATIVOS'!B27+'[1]QUANTITATIVOS'!B27+'[1]QUANTITATIVOS'!B26+'[1]QUANTITATIVOS'!B26)*'[1]QUANTITATIVOS'!B28)+(('[1]QUANTITATIVOS'!E27+'[1]QUANTITATIVOS'!E27+'[1]QUANTITATIVOS'!E26+'[1]QUANTITATIVOS'!E26)*'[1]QUANTITATIVOS'!E28)</f>
        <v>56.7928136</v>
      </c>
      <c r="T109">
        <f>(2*(('[1]QUANTITATIVOS'!B3+'[1]QUANTITATIVOS'!B4)*'[1]QUANTITATIVOS'!B5))+(2*(('[1]QUANTITATIVOS'!E3+'[1]QUANTITATIVOS'!E4)*'[1]QUANTITATIVOS'!E5))+(('[1]QUANTITATIVOS'!B3+'[1]QUANTITATIVOS'!B4)*'[1]QUANTITATIVOS'!B6)+('[1]QUANTITATIVOS'!B9*('[1]QUANTITATIVOS'!B6-'[1]QUANTITATIVOS'!B7))+(('[1]QUANTITATIVOS'!E3+'[1]QUANTITATIVOS'!E4)*'[1]QUANTITATIVOS'!E6)+('[1]QUANTITATIVOS'!E9*('[1]QUANTITATIVOS'!E6-'[1]QUANTITATIVOS'!E7))+(('[1]QUANTITATIVOS'!B15+'[1]QUANTITATIVOS'!B15+'[1]QUANTITATIVOS'!B14+'[1]QUANTITATIVOS'!B14)*'[1]QUANTITATIVOS'!B16)+(('[1]QUANTITATIVOS'!B21+'[1]QUANTITATIVOS'!B21)*'[1]QUANTITATIVOS'!B22)+('[1]QUANTITATIVOS'!E22*'[1]QUANTITATIVOS'!B21)+(('[1]QUANTITATIVOS'!B27+'[1]QUANTITATIVOS'!B27+'[1]QUANTITATIVOS'!B26+'[1]QUANTITATIVOS'!B26)*'[1]QUANTITATIVOS'!B28)+(('[1]QUANTITATIVOS'!E27+'[1]QUANTITATIVOS'!E27+'[1]QUANTITATIVOS'!E26+'[1]QUANTITATIVOS'!E26)*'[1]QUANTITATIVOS'!E28)</f>
        <v>56.7928136</v>
      </c>
      <c r="U109">
        <f>(2*(('[1]QUANTITATIVOS'!B3+'[1]QUANTITATIVOS'!B4)*'[1]QUANTITATIVOS'!B5))+(2*(('[1]QUANTITATIVOS'!E3+'[1]QUANTITATIVOS'!E4)*'[1]QUANTITATIVOS'!E5))+(('[1]QUANTITATIVOS'!B3+'[1]QUANTITATIVOS'!B4)*'[1]QUANTITATIVOS'!B6)+('[1]QUANTITATIVOS'!B9*('[1]QUANTITATIVOS'!B6-'[1]QUANTITATIVOS'!B7))+(('[1]QUANTITATIVOS'!E3+'[1]QUANTITATIVOS'!E4)*'[1]QUANTITATIVOS'!E6)+('[1]QUANTITATIVOS'!E9*('[1]QUANTITATIVOS'!E6-'[1]QUANTITATIVOS'!E7))+(('[1]QUANTITATIVOS'!B15+'[1]QUANTITATIVOS'!B15+'[1]QUANTITATIVOS'!B14+'[1]QUANTITATIVOS'!B14)*'[1]QUANTITATIVOS'!B16)+(('[1]QUANTITATIVOS'!B21+'[1]QUANTITATIVOS'!B21)*'[1]QUANTITATIVOS'!B22)+('[1]QUANTITATIVOS'!E22*'[1]QUANTITATIVOS'!B21)+(('[1]QUANTITATIVOS'!B27+'[1]QUANTITATIVOS'!B27+'[1]QUANTITATIVOS'!B26+'[1]QUANTITATIVOS'!B26)*'[1]QUANTITATIVOS'!B28)+(('[1]QUANTITATIVOS'!E27+'[1]QUANTITATIVOS'!E27+'[1]QUANTITATIVOS'!E26+'[1]QUANTITATIVOS'!E26)*'[1]QUANTITATIVOS'!E28)</f>
        <v>56.7928136</v>
      </c>
    </row>
    <row r="110" spans="1:13" ht="12.75">
      <c r="A110" s="71" t="s">
        <v>83</v>
      </c>
      <c r="B110" s="72">
        <v>1</v>
      </c>
      <c r="C110" s="71"/>
      <c r="D110" s="72">
        <f>(('[1]QUANTITATIVOS'!B21+'[1]QUANTITATIVOS'!B20)*2)</f>
        <v>21.08</v>
      </c>
      <c r="E110" s="71"/>
      <c r="F110" s="71">
        <v>0.15</v>
      </c>
      <c r="G110" s="71"/>
      <c r="H110" s="72">
        <f t="shared" si="0"/>
        <v>3.16</v>
      </c>
      <c r="I110" s="71"/>
      <c r="J110" s="71"/>
      <c r="K110" s="71"/>
      <c r="L110" s="73"/>
      <c r="M110" s="74"/>
    </row>
    <row r="111" spans="1:13" ht="12.75">
      <c r="A111" s="71" t="s">
        <v>162</v>
      </c>
      <c r="B111" s="72">
        <v>1</v>
      </c>
      <c r="C111" s="71"/>
      <c r="D111" s="72">
        <f>'[1]QUANTITATIVOS'!B21</f>
        <v>9.43</v>
      </c>
      <c r="E111" s="71"/>
      <c r="F111" s="71">
        <f>'[1]QUANTITATIVOS'!E22</f>
        <v>0.92</v>
      </c>
      <c r="G111" s="71"/>
      <c r="H111" s="72">
        <f t="shared" si="0"/>
        <v>8.68</v>
      </c>
      <c r="I111" s="71"/>
      <c r="J111" s="71"/>
      <c r="K111" s="71"/>
      <c r="L111" s="73"/>
      <c r="M111" s="74"/>
    </row>
    <row r="112" spans="1:13" ht="12.75">
      <c r="A112" s="56" t="s">
        <v>163</v>
      </c>
      <c r="B112" s="72">
        <v>1</v>
      </c>
      <c r="C112" s="71"/>
      <c r="D112" s="72">
        <f>((('[1]QUANTITATIVOS'!B26+'[1]QUANTITATIVOS'!B27)*2)+(('[1]QUANTITATIVOS'!E26+'[1]QUANTITATIVOS'!E27)*2))</f>
        <v>38.82</v>
      </c>
      <c r="E112" s="71"/>
      <c r="F112" s="71">
        <f>'[1]QUANTITATIVOS'!E28</f>
        <v>0.15</v>
      </c>
      <c r="G112" s="71"/>
      <c r="H112" s="72">
        <f t="shared" si="0"/>
        <v>5.82</v>
      </c>
      <c r="I112" s="71"/>
      <c r="J112" s="71"/>
      <c r="K112" s="71"/>
      <c r="L112" s="73"/>
      <c r="M112" s="74"/>
    </row>
    <row r="113" spans="1:13" ht="12.75">
      <c r="A113" s="56"/>
      <c r="B113" s="56"/>
      <c r="C113" s="57"/>
      <c r="D113" s="71"/>
      <c r="E113" s="57"/>
      <c r="F113" s="72"/>
      <c r="G113" s="57"/>
      <c r="H113" s="72"/>
      <c r="I113" s="57"/>
      <c r="J113" s="71"/>
      <c r="K113" s="57"/>
      <c r="L113" s="58" t="s">
        <v>10</v>
      </c>
      <c r="M113" s="59"/>
    </row>
    <row r="114" spans="1:13" ht="12.75">
      <c r="A114" s="56"/>
      <c r="B114" s="56"/>
      <c r="C114" s="56"/>
      <c r="D114" s="56"/>
      <c r="E114" s="56"/>
      <c r="F114" s="56"/>
      <c r="G114" s="56"/>
      <c r="H114" s="56"/>
      <c r="I114" s="56"/>
      <c r="J114" s="75"/>
      <c r="K114" s="56"/>
      <c r="L114" s="73">
        <f>SUM(H107:H112)</f>
        <v>58.49</v>
      </c>
      <c r="M114" s="59" t="s">
        <v>15</v>
      </c>
    </row>
    <row r="115" spans="1:13" ht="12.75">
      <c r="A115" s="56"/>
      <c r="B115" s="57"/>
      <c r="C115" s="57"/>
      <c r="D115" s="57"/>
      <c r="E115" s="57"/>
      <c r="F115" s="56"/>
      <c r="G115" s="57"/>
      <c r="H115" s="56"/>
      <c r="I115" s="57"/>
      <c r="J115" s="57"/>
      <c r="K115" s="57"/>
      <c r="L115" s="58"/>
      <c r="M115" s="59"/>
    </row>
    <row r="116" spans="1:13" ht="12.75">
      <c r="A116" s="68" t="s">
        <v>164</v>
      </c>
      <c r="B116" s="79" t="s">
        <v>165</v>
      </c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</row>
    <row r="117" spans="1:13" ht="12.75">
      <c r="A117" s="56"/>
      <c r="B117" s="58" t="s">
        <v>132</v>
      </c>
      <c r="C117" s="70"/>
      <c r="D117" s="58"/>
      <c r="E117" s="70"/>
      <c r="F117" s="58"/>
      <c r="G117" s="70"/>
      <c r="H117" s="58"/>
      <c r="I117" s="70"/>
      <c r="J117" s="58"/>
      <c r="K117" s="57"/>
      <c r="L117" s="58"/>
      <c r="M117" s="59"/>
    </row>
    <row r="118" spans="1:13" ht="12.75">
      <c r="A118" s="71"/>
      <c r="B118" s="72">
        <f>'[1]QUANTITATIVOS'!J3</f>
        <v>1793</v>
      </c>
      <c r="C118" s="71"/>
      <c r="D118" s="72"/>
      <c r="E118" s="71"/>
      <c r="F118" s="71"/>
      <c r="G118" s="71"/>
      <c r="H118" s="72"/>
      <c r="I118" s="71"/>
      <c r="J118" s="71"/>
      <c r="K118" s="71"/>
      <c r="L118" s="73"/>
      <c r="M118" s="74"/>
    </row>
    <row r="119" spans="1:13" ht="12.75">
      <c r="A119" s="56"/>
      <c r="B119" s="56"/>
      <c r="C119" s="57"/>
      <c r="D119" s="71"/>
      <c r="E119" s="57"/>
      <c r="F119" s="72"/>
      <c r="G119" s="57"/>
      <c r="H119" s="71"/>
      <c r="I119" s="57"/>
      <c r="J119" s="71"/>
      <c r="K119" s="57"/>
      <c r="L119" s="58" t="s">
        <v>10</v>
      </c>
      <c r="M119" s="59"/>
    </row>
    <row r="120" spans="1:13" ht="12.75">
      <c r="A120" s="56"/>
      <c r="B120" s="56"/>
      <c r="C120" s="56"/>
      <c r="D120" s="56"/>
      <c r="E120" s="56"/>
      <c r="F120" s="56"/>
      <c r="G120" s="56"/>
      <c r="H120" s="56"/>
      <c r="I120" s="56"/>
      <c r="J120" s="75"/>
      <c r="K120" s="56"/>
      <c r="L120" s="73">
        <f>SUM(B118)</f>
        <v>1793</v>
      </c>
      <c r="M120" s="59" t="s">
        <v>18</v>
      </c>
    </row>
    <row r="121" spans="1:13" ht="12.75">
      <c r="A121" s="56"/>
      <c r="B121" s="57"/>
      <c r="C121" s="57"/>
      <c r="D121" s="57"/>
      <c r="E121" s="57"/>
      <c r="F121" s="56"/>
      <c r="G121" s="57"/>
      <c r="H121" s="56"/>
      <c r="I121" s="57"/>
      <c r="J121" s="57"/>
      <c r="K121" s="57"/>
      <c r="L121" s="58"/>
      <c r="M121" s="59"/>
    </row>
    <row r="122" spans="1:13" ht="12.75">
      <c r="A122" s="68" t="s">
        <v>166</v>
      </c>
      <c r="B122" s="69" t="s">
        <v>69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</row>
    <row r="123" spans="1:13" ht="12.75">
      <c r="A123" s="56"/>
      <c r="B123" s="58" t="s">
        <v>132</v>
      </c>
      <c r="C123" s="70"/>
      <c r="D123" s="58" t="s">
        <v>138</v>
      </c>
      <c r="E123" s="70"/>
      <c r="F123" s="58" t="s">
        <v>139</v>
      </c>
      <c r="G123" s="70"/>
      <c r="H123" s="58" t="s">
        <v>167</v>
      </c>
      <c r="I123" s="70"/>
      <c r="J123" s="58" t="s">
        <v>134</v>
      </c>
      <c r="K123" s="57"/>
      <c r="L123" s="58"/>
      <c r="M123" s="59"/>
    </row>
    <row r="124" spans="1:13" ht="12.75">
      <c r="A124" s="71" t="s">
        <v>151</v>
      </c>
      <c r="B124" s="72">
        <v>1</v>
      </c>
      <c r="C124" s="71"/>
      <c r="D124" s="72">
        <f>'[1]QUANTITATIVOS'!$B$5</f>
        <v>7.96</v>
      </c>
      <c r="E124" s="71"/>
      <c r="F124" s="71">
        <f>'[1]QUANTITATIVOS'!$B$6</f>
        <v>0.86</v>
      </c>
      <c r="G124" s="71"/>
      <c r="H124" s="72">
        <f>'[1]QUANTITATIVOS'!$B$3</f>
        <v>0.7</v>
      </c>
      <c r="I124" s="71"/>
      <c r="J124" s="71">
        <f aca="true" t="shared" si="1" ref="J124:J129">ROUND((D124*F124*H124)*B124,2)</f>
        <v>4.79</v>
      </c>
      <c r="K124" s="71"/>
      <c r="L124" s="73"/>
      <c r="M124" s="74"/>
    </row>
    <row r="125" spans="1:13" ht="12.75">
      <c r="A125" s="71" t="s">
        <v>152</v>
      </c>
      <c r="B125" s="72">
        <v>1</v>
      </c>
      <c r="C125" s="71"/>
      <c r="D125" s="72">
        <f>'[1]QUANTITATIVOS'!$B$26</f>
        <v>7.96</v>
      </c>
      <c r="E125" s="71"/>
      <c r="F125" s="71">
        <f>'[1]QUANTITATIVOS'!$B$27</f>
        <v>1.75</v>
      </c>
      <c r="G125" s="71"/>
      <c r="H125" s="72">
        <f>'[1]QUANTITATIVOS'!$B$28</f>
        <v>0.15</v>
      </c>
      <c r="I125" s="71"/>
      <c r="J125" s="71">
        <f t="shared" si="1"/>
        <v>2.09</v>
      </c>
      <c r="K125" s="71"/>
      <c r="L125" s="73"/>
      <c r="M125" s="74"/>
    </row>
    <row r="126" spans="1:13" ht="12.75">
      <c r="A126" s="71" t="s">
        <v>168</v>
      </c>
      <c r="B126" s="72">
        <v>1</v>
      </c>
      <c r="C126" s="71"/>
      <c r="D126" s="72">
        <f>('[1]QUANTITATIVOS'!$B$5-0.2)+(('[1]QUANTITATIVOS'!$B$10+0.1)*2)</f>
        <v>9.28</v>
      </c>
      <c r="E126" s="71"/>
      <c r="F126" s="71">
        <f>'[1]QUANTITATIVOS'!$B$7</f>
        <v>0.2</v>
      </c>
      <c r="G126" s="71"/>
      <c r="H126" s="72">
        <f>'[1]QUANTITATIVOS'!$B$4</f>
        <v>0.39</v>
      </c>
      <c r="I126" s="71"/>
      <c r="J126" s="71">
        <f t="shared" si="1"/>
        <v>0.72</v>
      </c>
      <c r="K126" s="71"/>
      <c r="L126" s="73"/>
      <c r="M126" s="74"/>
    </row>
    <row r="127" spans="1:13" ht="12.75">
      <c r="A127" s="71" t="s">
        <v>153</v>
      </c>
      <c r="B127" s="72">
        <v>1</v>
      </c>
      <c r="C127" s="71"/>
      <c r="D127" s="72">
        <f>'[1]QUANTITATIVOS'!$E$5</f>
        <v>7.96</v>
      </c>
      <c r="E127" s="71"/>
      <c r="F127" s="71">
        <f>'[1]QUANTITATIVOS'!$E$6</f>
        <v>0.86</v>
      </c>
      <c r="G127" s="71"/>
      <c r="H127" s="72">
        <f>'[1]QUANTITATIVOS'!$E$3</f>
        <v>0.7</v>
      </c>
      <c r="I127" s="71"/>
      <c r="J127" s="71">
        <f t="shared" si="1"/>
        <v>4.79</v>
      </c>
      <c r="K127" s="71"/>
      <c r="L127" s="73"/>
      <c r="M127" s="74"/>
    </row>
    <row r="128" spans="1:13" ht="12.75">
      <c r="A128" s="71" t="s">
        <v>154</v>
      </c>
      <c r="B128" s="72">
        <v>1</v>
      </c>
      <c r="C128" s="71"/>
      <c r="D128" s="72">
        <f>'[1]QUANTITATIVOS'!$E$26</f>
        <v>7.96</v>
      </c>
      <c r="E128" s="71"/>
      <c r="F128" s="71">
        <f>'[1]QUANTITATIVOS'!$E$27</f>
        <v>1.75</v>
      </c>
      <c r="G128" s="71"/>
      <c r="H128" s="72">
        <f>'[1]QUANTITATIVOS'!$E$28</f>
        <v>0.15</v>
      </c>
      <c r="I128" s="71"/>
      <c r="J128" s="71">
        <f t="shared" si="1"/>
        <v>2.09</v>
      </c>
      <c r="K128" s="71"/>
      <c r="L128" s="73"/>
      <c r="M128" s="74"/>
    </row>
    <row r="129" spans="1:13" ht="12.75">
      <c r="A129" s="71" t="s">
        <v>169</v>
      </c>
      <c r="B129" s="72">
        <v>1</v>
      </c>
      <c r="C129" s="71"/>
      <c r="D129" s="72">
        <f>('[1]QUANTITATIVOS'!$E$5-0.2)+(('[1]QUANTITATIVOS'!$E$10+0.1)*2)</f>
        <v>9.28</v>
      </c>
      <c r="E129" s="71"/>
      <c r="F129" s="71">
        <f>'[1]QUANTITATIVOS'!$E$7</f>
        <v>0.2</v>
      </c>
      <c r="G129" s="71"/>
      <c r="H129" s="72">
        <f>'[1]QUANTITATIVOS'!$E$4</f>
        <v>0.39</v>
      </c>
      <c r="I129" s="71"/>
      <c r="J129" s="71">
        <f t="shared" si="1"/>
        <v>0.72</v>
      </c>
      <c r="K129" s="71"/>
      <c r="L129" s="73"/>
      <c r="M129" s="74"/>
    </row>
    <row r="130" spans="1:13" ht="12.75">
      <c r="A130" s="56"/>
      <c r="B130" s="56"/>
      <c r="C130" s="57"/>
      <c r="D130" s="71"/>
      <c r="E130" s="57"/>
      <c r="F130" s="72"/>
      <c r="G130" s="57"/>
      <c r="H130" s="72"/>
      <c r="I130" s="57"/>
      <c r="J130" s="71"/>
      <c r="K130" s="57"/>
      <c r="L130" s="58" t="s">
        <v>10</v>
      </c>
      <c r="M130" s="59"/>
    </row>
    <row r="131" spans="1:13" ht="12.75">
      <c r="A131" s="56"/>
      <c r="B131" s="56"/>
      <c r="C131" s="56"/>
      <c r="D131" s="56"/>
      <c r="E131" s="56"/>
      <c r="F131" s="56"/>
      <c r="G131" s="56"/>
      <c r="H131" s="56"/>
      <c r="I131" s="56"/>
      <c r="J131" s="75"/>
      <c r="K131" s="56"/>
      <c r="L131" s="73">
        <f>SUM(J124:J129)</f>
        <v>15.2</v>
      </c>
      <c r="M131" s="59" t="s">
        <v>14</v>
      </c>
    </row>
    <row r="132" spans="1:13" ht="12.75">
      <c r="A132" s="56"/>
      <c r="B132" s="57"/>
      <c r="C132" s="57"/>
      <c r="D132" s="57"/>
      <c r="E132" s="57"/>
      <c r="F132" s="56"/>
      <c r="G132" s="57"/>
      <c r="H132" s="56"/>
      <c r="I132" s="57"/>
      <c r="J132" s="57"/>
      <c r="K132" s="57"/>
      <c r="L132" s="58"/>
      <c r="M132" s="59"/>
    </row>
    <row r="133" spans="1:13" ht="12.75">
      <c r="A133" s="68" t="s">
        <v>170</v>
      </c>
      <c r="B133" s="69" t="s">
        <v>24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</row>
    <row r="134" spans="1:13" ht="12.75">
      <c r="A134" s="56"/>
      <c r="B134" s="58" t="s">
        <v>132</v>
      </c>
      <c r="C134" s="70"/>
      <c r="D134" s="58" t="s">
        <v>138</v>
      </c>
      <c r="E134" s="70"/>
      <c r="F134" s="58" t="s">
        <v>139</v>
      </c>
      <c r="G134" s="70"/>
      <c r="H134" s="58" t="s">
        <v>167</v>
      </c>
      <c r="I134" s="70"/>
      <c r="J134" s="58" t="s">
        <v>134</v>
      </c>
      <c r="K134" s="57"/>
      <c r="L134" s="58"/>
      <c r="M134" s="59"/>
    </row>
    <row r="135" spans="1:13" ht="12.75">
      <c r="A135" s="71" t="s">
        <v>151</v>
      </c>
      <c r="B135" s="72">
        <v>1</v>
      </c>
      <c r="C135" s="71"/>
      <c r="D135" s="72">
        <f>'[1]QUANTITATIVOS'!$B$5</f>
        <v>7.96</v>
      </c>
      <c r="E135" s="71"/>
      <c r="F135" s="71">
        <f>'[1]QUANTITATIVOS'!$B$6</f>
        <v>0.86</v>
      </c>
      <c r="G135" s="71"/>
      <c r="H135" s="72">
        <f>'[1]QUANTITATIVOS'!$B$3</f>
        <v>0.7</v>
      </c>
      <c r="I135" s="71"/>
      <c r="J135" s="71">
        <f aca="true" t="shared" si="2" ref="J135:J140">ROUND((D135*F135*H135)*B135,2)</f>
        <v>4.79</v>
      </c>
      <c r="K135" s="71"/>
      <c r="L135" s="73"/>
      <c r="M135" s="74"/>
    </row>
    <row r="136" spans="1:13" ht="12.75">
      <c r="A136" s="71" t="s">
        <v>152</v>
      </c>
      <c r="B136" s="72">
        <v>1</v>
      </c>
      <c r="C136" s="71"/>
      <c r="D136" s="72">
        <f>'[1]QUANTITATIVOS'!$B$26</f>
        <v>7.96</v>
      </c>
      <c r="E136" s="71"/>
      <c r="F136" s="71">
        <f>'[1]QUANTITATIVOS'!$B$27</f>
        <v>1.75</v>
      </c>
      <c r="G136" s="71"/>
      <c r="H136" s="72">
        <f>'[1]QUANTITATIVOS'!$B$28</f>
        <v>0.15</v>
      </c>
      <c r="I136" s="71"/>
      <c r="J136" s="71">
        <f t="shared" si="2"/>
        <v>2.09</v>
      </c>
      <c r="K136" s="71"/>
      <c r="L136" s="73"/>
      <c r="M136" s="74"/>
    </row>
    <row r="137" spans="1:13" ht="12.75">
      <c r="A137" s="71" t="s">
        <v>168</v>
      </c>
      <c r="B137" s="72">
        <v>1</v>
      </c>
      <c r="C137" s="71"/>
      <c r="D137" s="72">
        <f>('[1]QUANTITATIVOS'!$B$5-0.2)+(('[1]QUANTITATIVOS'!$B$10+0.1)*2)</f>
        <v>9.28</v>
      </c>
      <c r="E137" s="71"/>
      <c r="F137" s="71">
        <f>'[1]QUANTITATIVOS'!$B$7</f>
        <v>0.2</v>
      </c>
      <c r="G137" s="71"/>
      <c r="H137" s="72">
        <f>'[1]QUANTITATIVOS'!$B$4</f>
        <v>0.39</v>
      </c>
      <c r="I137" s="71"/>
      <c r="J137" s="71">
        <f t="shared" si="2"/>
        <v>0.72</v>
      </c>
      <c r="K137" s="71"/>
      <c r="L137" s="73"/>
      <c r="M137" s="74"/>
    </row>
    <row r="138" spans="1:13" ht="12.75">
      <c r="A138" s="71" t="s">
        <v>153</v>
      </c>
      <c r="B138" s="72">
        <v>1</v>
      </c>
      <c r="C138" s="71"/>
      <c r="D138" s="72">
        <f>'[1]QUANTITATIVOS'!$E$5</f>
        <v>7.96</v>
      </c>
      <c r="E138" s="71"/>
      <c r="F138" s="71">
        <f>'[1]QUANTITATIVOS'!$E$6</f>
        <v>0.86</v>
      </c>
      <c r="G138" s="71"/>
      <c r="H138" s="72">
        <f>'[1]QUANTITATIVOS'!$E$3</f>
        <v>0.7</v>
      </c>
      <c r="I138" s="71"/>
      <c r="J138" s="71">
        <f t="shared" si="2"/>
        <v>4.79</v>
      </c>
      <c r="K138" s="71"/>
      <c r="L138" s="73"/>
      <c r="M138" s="74"/>
    </row>
    <row r="139" spans="1:13" ht="12.75">
      <c r="A139" s="71" t="s">
        <v>154</v>
      </c>
      <c r="B139" s="72">
        <v>1</v>
      </c>
      <c r="C139" s="71"/>
      <c r="D139" s="72">
        <f>'[1]QUANTITATIVOS'!$E$26</f>
        <v>7.96</v>
      </c>
      <c r="E139" s="71"/>
      <c r="F139" s="71">
        <f>'[1]QUANTITATIVOS'!$E$27</f>
        <v>1.75</v>
      </c>
      <c r="G139" s="71"/>
      <c r="H139" s="72">
        <f>'[1]QUANTITATIVOS'!$E$28</f>
        <v>0.15</v>
      </c>
      <c r="I139" s="71"/>
      <c r="J139" s="71">
        <f t="shared" si="2"/>
        <v>2.09</v>
      </c>
      <c r="K139" s="71"/>
      <c r="L139" s="73"/>
      <c r="M139" s="74"/>
    </row>
    <row r="140" spans="1:13" ht="12.75">
      <c r="A140" s="71" t="s">
        <v>169</v>
      </c>
      <c r="B140" s="72">
        <v>1</v>
      </c>
      <c r="C140" s="71"/>
      <c r="D140" s="72">
        <f>('[1]QUANTITATIVOS'!$E$5-0.2)+(('[1]QUANTITATIVOS'!$E$10+0.1)*2)</f>
        <v>9.28</v>
      </c>
      <c r="E140" s="71"/>
      <c r="F140" s="71">
        <f>'[1]QUANTITATIVOS'!$E$7</f>
        <v>0.2</v>
      </c>
      <c r="G140" s="71"/>
      <c r="H140" s="72">
        <f>'[1]QUANTITATIVOS'!$E$4</f>
        <v>0.39</v>
      </c>
      <c r="I140" s="71"/>
      <c r="J140" s="71">
        <f t="shared" si="2"/>
        <v>0.72</v>
      </c>
      <c r="K140" s="71"/>
      <c r="L140" s="73"/>
      <c r="M140" s="74"/>
    </row>
    <row r="141" spans="1:13" ht="12.75">
      <c r="A141" s="56"/>
      <c r="B141" s="56"/>
      <c r="C141" s="57"/>
      <c r="D141" s="71"/>
      <c r="E141" s="57"/>
      <c r="F141" s="72"/>
      <c r="G141" s="57"/>
      <c r="H141" s="72"/>
      <c r="I141" s="57"/>
      <c r="J141" s="71"/>
      <c r="K141" s="57"/>
      <c r="L141" s="58" t="s">
        <v>10</v>
      </c>
      <c r="M141" s="59"/>
    </row>
    <row r="142" spans="1:13" ht="12.75">
      <c r="A142" s="56"/>
      <c r="B142" s="56"/>
      <c r="C142" s="56"/>
      <c r="D142" s="56"/>
      <c r="E142" s="56"/>
      <c r="F142" s="56"/>
      <c r="G142" s="56"/>
      <c r="H142" s="56"/>
      <c r="I142" s="56"/>
      <c r="J142" s="75"/>
      <c r="K142" s="56"/>
      <c r="L142" s="73">
        <f>SUM(J135:J140)</f>
        <v>15.2</v>
      </c>
      <c r="M142" s="59" t="s">
        <v>14</v>
      </c>
    </row>
    <row r="143" spans="1:13" ht="12.75">
      <c r="A143" s="56"/>
      <c r="B143" s="57"/>
      <c r="C143" s="57"/>
      <c r="D143" s="57"/>
      <c r="E143" s="57"/>
      <c r="F143" s="56"/>
      <c r="G143" s="57"/>
      <c r="H143" s="56"/>
      <c r="I143" s="57"/>
      <c r="J143" s="57"/>
      <c r="K143" s="57"/>
      <c r="L143" s="58"/>
      <c r="M143" s="59"/>
    </row>
    <row r="144" spans="1:13" ht="12.75">
      <c r="A144" s="68" t="s">
        <v>171</v>
      </c>
      <c r="B144" s="69" t="s">
        <v>74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</row>
    <row r="145" spans="1:13" ht="12.75">
      <c r="A145" s="56"/>
      <c r="B145" s="58" t="s">
        <v>132</v>
      </c>
      <c r="C145" s="70"/>
      <c r="D145" s="58" t="s">
        <v>138</v>
      </c>
      <c r="E145" s="70"/>
      <c r="F145" s="58" t="s">
        <v>139</v>
      </c>
      <c r="G145" s="70"/>
      <c r="H145" s="58" t="s">
        <v>167</v>
      </c>
      <c r="I145" s="70"/>
      <c r="J145" s="58" t="s">
        <v>134</v>
      </c>
      <c r="K145" s="57"/>
      <c r="L145" s="58"/>
      <c r="M145" s="59"/>
    </row>
    <row r="146" spans="1:13" ht="12.75">
      <c r="A146" s="71" t="s">
        <v>172</v>
      </c>
      <c r="B146" s="72">
        <v>2</v>
      </c>
      <c r="C146" s="71"/>
      <c r="D146" s="72">
        <f>'[1]QUANTITATIVOS'!$B$5+0.2</f>
        <v>8.16</v>
      </c>
      <c r="E146" s="71"/>
      <c r="F146" s="71">
        <f>'[1]QUANTITATIVOS'!$B$27+0.1+'[1]QUANTITATIVOS'!$B$6+0.2</f>
        <v>2.91</v>
      </c>
      <c r="G146" s="71"/>
      <c r="H146" s="72">
        <v>0.1</v>
      </c>
      <c r="I146" s="71"/>
      <c r="J146" s="71">
        <f>ROUND((D146*F146*H146)*B146,2)</f>
        <v>4.75</v>
      </c>
      <c r="K146" s="71"/>
      <c r="L146" s="73"/>
      <c r="M146" s="74"/>
    </row>
    <row r="147" spans="1:13" ht="12.75">
      <c r="A147" s="80" t="s">
        <v>173</v>
      </c>
      <c r="B147" s="56"/>
      <c r="C147" s="57"/>
      <c r="D147" s="71"/>
      <c r="E147" s="57"/>
      <c r="F147" s="72"/>
      <c r="G147" s="57"/>
      <c r="H147" s="72"/>
      <c r="I147" s="57"/>
      <c r="J147" s="71"/>
      <c r="K147" s="57"/>
      <c r="L147" s="58" t="s">
        <v>10</v>
      </c>
      <c r="M147" s="59"/>
    </row>
    <row r="148" spans="1:13" ht="12.75">
      <c r="A148" s="56"/>
      <c r="B148" s="56"/>
      <c r="C148" s="56"/>
      <c r="D148" s="56"/>
      <c r="E148" s="56"/>
      <c r="F148" s="56"/>
      <c r="G148" s="56"/>
      <c r="H148" s="56"/>
      <c r="I148" s="56"/>
      <c r="J148" s="75"/>
      <c r="K148" s="56"/>
      <c r="L148" s="73">
        <f>SUM(J146:J146)</f>
        <v>4.75</v>
      </c>
      <c r="M148" s="59" t="s">
        <v>14</v>
      </c>
    </row>
    <row r="149" spans="1:13" ht="12.75">
      <c r="A149" s="56"/>
      <c r="B149" s="57"/>
      <c r="C149" s="57"/>
      <c r="D149" s="57"/>
      <c r="E149" s="57"/>
      <c r="F149" s="56"/>
      <c r="G149" s="57"/>
      <c r="H149" s="56"/>
      <c r="I149" s="57"/>
      <c r="J149" s="57"/>
      <c r="K149" s="57"/>
      <c r="L149" s="58"/>
      <c r="M149" s="59"/>
    </row>
    <row r="150" spans="1:13" ht="12.75">
      <c r="A150" s="68" t="s">
        <v>174</v>
      </c>
      <c r="B150" s="69" t="s">
        <v>76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</row>
    <row r="151" spans="1:13" ht="12.75">
      <c r="A151" s="56"/>
      <c r="B151" s="58" t="s">
        <v>132</v>
      </c>
      <c r="C151" s="70"/>
      <c r="D151" s="58" t="s">
        <v>138</v>
      </c>
      <c r="E151" s="70"/>
      <c r="F151" s="58" t="s">
        <v>139</v>
      </c>
      <c r="G151" s="70"/>
      <c r="H151" s="58" t="s">
        <v>167</v>
      </c>
      <c r="I151" s="70"/>
      <c r="J151" s="58" t="s">
        <v>134</v>
      </c>
      <c r="K151" s="57"/>
      <c r="L151" s="58"/>
      <c r="M151" s="59"/>
    </row>
    <row r="152" spans="1:13" ht="12.75">
      <c r="A152" s="71" t="s">
        <v>172</v>
      </c>
      <c r="B152" s="72">
        <v>2</v>
      </c>
      <c r="C152" s="71"/>
      <c r="D152" s="72">
        <f>'[1]QUANTITATIVOS'!$B$5+0.2</f>
        <v>8.16</v>
      </c>
      <c r="E152" s="71"/>
      <c r="F152" s="71">
        <f>'[1]QUANTITATIVOS'!$B$27+0.1+'[1]QUANTITATIVOS'!$B$6+0.2</f>
        <v>2.91</v>
      </c>
      <c r="G152" s="71"/>
      <c r="H152" s="72">
        <v>0.1</v>
      </c>
      <c r="I152" s="71"/>
      <c r="J152" s="71">
        <f>ROUND((D152*F152*H152)*B152,2)</f>
        <v>4.75</v>
      </c>
      <c r="K152" s="71"/>
      <c r="L152" s="73"/>
      <c r="M152" s="74"/>
    </row>
    <row r="153" spans="1:13" ht="12.75">
      <c r="A153" s="80" t="s">
        <v>173</v>
      </c>
      <c r="B153" s="56"/>
      <c r="C153" s="57"/>
      <c r="D153" s="71"/>
      <c r="E153" s="57"/>
      <c r="F153" s="72"/>
      <c r="G153" s="57"/>
      <c r="H153" s="72"/>
      <c r="I153" s="57"/>
      <c r="J153" s="71"/>
      <c r="K153" s="57"/>
      <c r="L153" s="58" t="s">
        <v>10</v>
      </c>
      <c r="M153" s="59"/>
    </row>
    <row r="154" spans="1:13" ht="12.75">
      <c r="A154" s="56"/>
      <c r="B154" s="56"/>
      <c r="C154" s="56"/>
      <c r="D154" s="56"/>
      <c r="E154" s="56"/>
      <c r="F154" s="56"/>
      <c r="G154" s="56"/>
      <c r="H154" s="56"/>
      <c r="I154" s="56"/>
      <c r="J154" s="75"/>
      <c r="K154" s="56"/>
      <c r="L154" s="73">
        <f>SUM(J152:J152)</f>
        <v>4.75</v>
      </c>
      <c r="M154" s="59" t="s">
        <v>14</v>
      </c>
    </row>
    <row r="155" spans="1:13" ht="12.75">
      <c r="A155" s="56"/>
      <c r="B155" s="57"/>
      <c r="C155" s="57"/>
      <c r="D155" s="57"/>
      <c r="E155" s="57"/>
      <c r="F155" s="56"/>
      <c r="G155" s="57"/>
      <c r="H155" s="56"/>
      <c r="I155" s="57"/>
      <c r="J155" s="57"/>
      <c r="K155" s="57"/>
      <c r="L155" s="58"/>
      <c r="M155" s="59"/>
    </row>
    <row r="156" spans="1:13" ht="12.75">
      <c r="A156" s="68" t="s">
        <v>175</v>
      </c>
      <c r="B156" s="69" t="s">
        <v>78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</row>
    <row r="157" spans="1:13" ht="12.75">
      <c r="A157" s="56"/>
      <c r="B157" s="58" t="s">
        <v>132</v>
      </c>
      <c r="C157" s="70"/>
      <c r="D157" s="58" t="s">
        <v>138</v>
      </c>
      <c r="E157" s="70"/>
      <c r="F157" s="58" t="s">
        <v>139</v>
      </c>
      <c r="G157" s="70"/>
      <c r="H157" s="58" t="s">
        <v>134</v>
      </c>
      <c r="I157" s="70"/>
      <c r="J157" s="58"/>
      <c r="K157" s="57"/>
      <c r="L157" s="58"/>
      <c r="M157" s="59"/>
    </row>
    <row r="158" spans="1:13" ht="12.75">
      <c r="A158" s="71"/>
      <c r="B158" s="72">
        <v>1</v>
      </c>
      <c r="C158" s="71"/>
      <c r="D158" s="72">
        <f>'[1]QUANTITATIVOS'!B15</f>
        <v>9.43</v>
      </c>
      <c r="E158" s="71"/>
      <c r="F158" s="71">
        <f>'[1]QUANTITATIVOS'!B14</f>
        <v>7.5</v>
      </c>
      <c r="G158" s="71"/>
      <c r="H158" s="71">
        <f>ROUND(B158*D158*F158,2)</f>
        <v>70.73</v>
      </c>
      <c r="I158" s="71"/>
      <c r="J158" s="71"/>
      <c r="K158" s="71"/>
      <c r="L158" s="73"/>
      <c r="M158" s="74"/>
    </row>
    <row r="159" spans="1:13" ht="12.75">
      <c r="A159" s="56"/>
      <c r="B159" s="56"/>
      <c r="C159" s="57"/>
      <c r="D159" s="71"/>
      <c r="E159" s="57"/>
      <c r="F159" s="72"/>
      <c r="G159" s="57"/>
      <c r="H159" s="72"/>
      <c r="I159" s="57"/>
      <c r="J159" s="71"/>
      <c r="K159" s="57"/>
      <c r="L159" s="58" t="s">
        <v>10</v>
      </c>
      <c r="M159" s="59"/>
    </row>
    <row r="160" spans="1:13" ht="12.75">
      <c r="A160" s="56"/>
      <c r="B160" s="56"/>
      <c r="C160" s="56"/>
      <c r="D160" s="56"/>
      <c r="E160" s="56"/>
      <c r="F160" s="56"/>
      <c r="G160" s="56"/>
      <c r="H160" s="56"/>
      <c r="I160" s="56"/>
      <c r="J160" s="75"/>
      <c r="K160" s="56"/>
      <c r="L160" s="73">
        <f>SUM(H158)</f>
        <v>70.73</v>
      </c>
      <c r="M160" s="59" t="s">
        <v>15</v>
      </c>
    </row>
    <row r="161" spans="1:13" ht="12.75">
      <c r="A161" s="56"/>
      <c r="B161" s="57"/>
      <c r="C161" s="57"/>
      <c r="D161" s="57"/>
      <c r="E161" s="57"/>
      <c r="F161" s="56"/>
      <c r="G161" s="57"/>
      <c r="H161" s="56"/>
      <c r="I161" s="57"/>
      <c r="J161" s="57"/>
      <c r="K161" s="57"/>
      <c r="L161" s="58"/>
      <c r="M161" s="59"/>
    </row>
    <row r="162" spans="1:13" ht="12.75">
      <c r="A162" s="68" t="s">
        <v>176</v>
      </c>
      <c r="B162" s="79" t="s">
        <v>165</v>
      </c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</row>
    <row r="163" spans="1:13" ht="12.75">
      <c r="A163" s="56"/>
      <c r="B163" s="58" t="s">
        <v>132</v>
      </c>
      <c r="C163" s="70"/>
      <c r="D163" s="58"/>
      <c r="E163" s="70"/>
      <c r="F163" s="58"/>
      <c r="G163" s="70"/>
      <c r="H163" s="58"/>
      <c r="I163" s="70"/>
      <c r="J163" s="58"/>
      <c r="K163" s="57"/>
      <c r="L163" s="58"/>
      <c r="M163" s="59"/>
    </row>
    <row r="164" spans="1:13" ht="12.75">
      <c r="A164" s="71"/>
      <c r="B164" s="72">
        <f>'[1]QUANTITATIVOS'!J4</f>
        <v>1092</v>
      </c>
      <c r="C164" s="71"/>
      <c r="D164" s="72"/>
      <c r="E164" s="71"/>
      <c r="F164" s="71"/>
      <c r="G164" s="71"/>
      <c r="H164" s="72"/>
      <c r="I164" s="71"/>
      <c r="J164" s="71"/>
      <c r="K164" s="71"/>
      <c r="L164" s="73"/>
      <c r="M164" s="74"/>
    </row>
    <row r="165" spans="1:13" ht="12.75">
      <c r="A165" s="56"/>
      <c r="B165" s="56"/>
      <c r="C165" s="57"/>
      <c r="D165" s="71"/>
      <c r="E165" s="57"/>
      <c r="F165" s="72"/>
      <c r="G165" s="57"/>
      <c r="H165" s="71"/>
      <c r="I165" s="57"/>
      <c r="J165" s="71"/>
      <c r="K165" s="57"/>
      <c r="L165" s="58" t="s">
        <v>10</v>
      </c>
      <c r="M165" s="59"/>
    </row>
    <row r="166" spans="1:13" ht="12.75">
      <c r="A166" s="56"/>
      <c r="B166" s="56"/>
      <c r="C166" s="56"/>
      <c r="D166" s="56"/>
      <c r="E166" s="56"/>
      <c r="F166" s="56"/>
      <c r="G166" s="56"/>
      <c r="H166" s="56"/>
      <c r="I166" s="56"/>
      <c r="J166" s="75"/>
      <c r="K166" s="56"/>
      <c r="L166" s="73">
        <f>SUM(B164)</f>
        <v>1092</v>
      </c>
      <c r="M166" s="59" t="s">
        <v>18</v>
      </c>
    </row>
    <row r="167" spans="1:13" ht="12.75">
      <c r="A167" s="56"/>
      <c r="B167" s="57"/>
      <c r="C167" s="57"/>
      <c r="D167" s="57"/>
      <c r="E167" s="57"/>
      <c r="F167" s="56"/>
      <c r="G167" s="57"/>
      <c r="H167" s="56"/>
      <c r="I167" s="57"/>
      <c r="J167" s="57"/>
      <c r="K167" s="57"/>
      <c r="L167" s="58"/>
      <c r="M167" s="59"/>
    </row>
    <row r="168" spans="1:13" ht="12.75">
      <c r="A168" s="68" t="s">
        <v>177</v>
      </c>
      <c r="B168" s="69" t="s">
        <v>69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</row>
    <row r="169" spans="1:13" ht="12.75">
      <c r="A169" s="56"/>
      <c r="B169" s="58" t="s">
        <v>132</v>
      </c>
      <c r="C169" s="70"/>
      <c r="D169" s="58" t="s">
        <v>138</v>
      </c>
      <c r="E169" s="70"/>
      <c r="F169" s="58" t="s">
        <v>139</v>
      </c>
      <c r="G169" s="70"/>
      <c r="H169" s="58" t="s">
        <v>167</v>
      </c>
      <c r="I169" s="70"/>
      <c r="J169" s="58" t="s">
        <v>134</v>
      </c>
      <c r="K169" s="57"/>
      <c r="L169" s="58"/>
      <c r="M169" s="59"/>
    </row>
    <row r="170" spans="1:13" ht="12.75">
      <c r="A170" s="71"/>
      <c r="B170" s="72"/>
      <c r="C170" s="71"/>
      <c r="D170" s="72"/>
      <c r="E170" s="71"/>
      <c r="F170" s="71"/>
      <c r="G170" s="71"/>
      <c r="H170" s="72"/>
      <c r="I170" s="71"/>
      <c r="J170" s="71"/>
      <c r="K170" s="71"/>
      <c r="L170" s="73"/>
      <c r="M170" s="74"/>
    </row>
    <row r="171" spans="1:13" ht="12.75">
      <c r="A171" s="56"/>
      <c r="B171" s="56"/>
      <c r="C171" s="57"/>
      <c r="D171" s="71"/>
      <c r="E171" s="57"/>
      <c r="F171" s="72"/>
      <c r="G171" s="57"/>
      <c r="H171" s="72"/>
      <c r="I171" s="57"/>
      <c r="J171" s="71"/>
      <c r="K171" s="57"/>
      <c r="L171" s="58" t="s">
        <v>10</v>
      </c>
      <c r="M171" s="59"/>
    </row>
    <row r="172" spans="1:13" ht="12.75">
      <c r="A172" s="56"/>
      <c r="B172" s="56"/>
      <c r="C172" s="56"/>
      <c r="D172" s="56"/>
      <c r="E172" s="56"/>
      <c r="F172" s="56"/>
      <c r="G172" s="56"/>
      <c r="H172" s="56"/>
      <c r="I172" s="56"/>
      <c r="J172" s="75"/>
      <c r="K172" s="56"/>
      <c r="L172" s="73">
        <f>SUM(J170:J170)</f>
        <v>0</v>
      </c>
      <c r="M172" s="59" t="s">
        <v>14</v>
      </c>
    </row>
    <row r="173" spans="1:13" ht="12.75">
      <c r="A173" s="56"/>
      <c r="B173" s="57"/>
      <c r="C173" s="57"/>
      <c r="D173" s="57"/>
      <c r="E173" s="57"/>
      <c r="F173" s="56"/>
      <c r="G173" s="57"/>
      <c r="H173" s="56"/>
      <c r="I173" s="57"/>
      <c r="J173" s="57"/>
      <c r="K173" s="57"/>
      <c r="L173" s="58"/>
      <c r="M173" s="59"/>
    </row>
    <row r="174" spans="1:13" ht="12.75">
      <c r="A174" s="68" t="s">
        <v>178</v>
      </c>
      <c r="B174" s="69" t="s">
        <v>72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</row>
    <row r="175" spans="1:13" ht="12.75">
      <c r="A175" s="56"/>
      <c r="B175" s="58" t="s">
        <v>132</v>
      </c>
      <c r="C175" s="70"/>
      <c r="D175" s="58" t="s">
        <v>138</v>
      </c>
      <c r="E175" s="70"/>
      <c r="F175" s="58" t="s">
        <v>139</v>
      </c>
      <c r="G175" s="70"/>
      <c r="H175" s="58" t="s">
        <v>167</v>
      </c>
      <c r="I175" s="70"/>
      <c r="J175" s="58" t="s">
        <v>134</v>
      </c>
      <c r="K175" s="57"/>
      <c r="L175" s="58"/>
      <c r="M175" s="59"/>
    </row>
    <row r="176" spans="1:13" ht="12.75">
      <c r="A176" s="71" t="s">
        <v>161</v>
      </c>
      <c r="B176" s="72">
        <v>1</v>
      </c>
      <c r="C176" s="71"/>
      <c r="D176" s="72">
        <f>'[1]QUANTITATIVOS'!$B$15</f>
        <v>9.43</v>
      </c>
      <c r="E176" s="71"/>
      <c r="F176" s="71">
        <f>'[1]QUANTITATIVOS'!$B$14</f>
        <v>7.5</v>
      </c>
      <c r="G176" s="71"/>
      <c r="H176" s="72">
        <f>'[1]QUANTITATIVOS'!$B$16</f>
        <v>0.07</v>
      </c>
      <c r="I176" s="71"/>
      <c r="J176" s="71">
        <f>ROUND((D176*F176*H176)*B176,2)</f>
        <v>4.95</v>
      </c>
      <c r="K176" s="71"/>
      <c r="L176" s="73"/>
      <c r="M176" s="74"/>
    </row>
    <row r="177" spans="1:13" ht="12.75">
      <c r="A177" s="56" t="s">
        <v>179</v>
      </c>
      <c r="B177" s="72">
        <f>'[1]QUANTITATIVOS'!E15</f>
        <v>6</v>
      </c>
      <c r="C177" s="71"/>
      <c r="D177" s="72">
        <f>'[1]QUANTITATIVOS'!$B$15</f>
        <v>9.43</v>
      </c>
      <c r="E177" s="71"/>
      <c r="F177" s="71">
        <f>'[1]QUANTITATIVOS'!$E$14</f>
        <v>0.02</v>
      </c>
      <c r="G177" s="71"/>
      <c r="H177" s="72">
        <v>1</v>
      </c>
      <c r="I177" s="71"/>
      <c r="J177" s="71">
        <f>ROUND((D177*F177*H177)*B177,2)</f>
        <v>1.13</v>
      </c>
      <c r="K177" s="71"/>
      <c r="L177" s="73"/>
      <c r="M177" s="74"/>
    </row>
    <row r="178" spans="1:13" ht="12.75">
      <c r="A178" s="56"/>
      <c r="B178" s="56"/>
      <c r="C178" s="57"/>
      <c r="D178" s="71"/>
      <c r="E178" s="57"/>
      <c r="F178" s="72"/>
      <c r="G178" s="57"/>
      <c r="H178" s="72"/>
      <c r="I178" s="57"/>
      <c r="J178" s="71"/>
      <c r="K178" s="57"/>
      <c r="L178" s="58" t="s">
        <v>10</v>
      </c>
      <c r="M178" s="59"/>
    </row>
    <row r="179" spans="1:13" ht="12.75">
      <c r="A179" s="56"/>
      <c r="B179" s="56"/>
      <c r="C179" s="56"/>
      <c r="D179" s="56"/>
      <c r="E179" s="56"/>
      <c r="F179" s="56"/>
      <c r="G179" s="56"/>
      <c r="H179" s="56"/>
      <c r="I179" s="56"/>
      <c r="J179" s="75"/>
      <c r="K179" s="56"/>
      <c r="L179" s="73">
        <f>SUM(J176:J177)</f>
        <v>6.08</v>
      </c>
      <c r="M179" s="59" t="s">
        <v>14</v>
      </c>
    </row>
    <row r="180" spans="1:13" ht="12.75">
      <c r="A180" s="56"/>
      <c r="B180" s="57"/>
      <c r="C180" s="57"/>
      <c r="D180" s="57"/>
      <c r="E180" s="57"/>
      <c r="F180" s="56"/>
      <c r="G180" s="57"/>
      <c r="H180" s="56"/>
      <c r="I180" s="57"/>
      <c r="J180" s="57"/>
      <c r="K180" s="57"/>
      <c r="L180" s="58"/>
      <c r="M180" s="59"/>
    </row>
    <row r="181" spans="1:13" ht="12.75">
      <c r="A181" s="68" t="s">
        <v>180</v>
      </c>
      <c r="B181" s="69" t="s">
        <v>24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</row>
    <row r="182" spans="1:13" ht="12.75">
      <c r="A182" s="56"/>
      <c r="B182" s="58" t="s">
        <v>132</v>
      </c>
      <c r="C182" s="70"/>
      <c r="D182" s="58" t="s">
        <v>138</v>
      </c>
      <c r="E182" s="70"/>
      <c r="F182" s="58" t="s">
        <v>139</v>
      </c>
      <c r="G182" s="70"/>
      <c r="H182" s="58" t="s">
        <v>167</v>
      </c>
      <c r="I182" s="70"/>
      <c r="J182" s="58" t="s">
        <v>134</v>
      </c>
      <c r="K182" s="57"/>
      <c r="L182" s="58"/>
      <c r="M182" s="59"/>
    </row>
    <row r="183" spans="1:13" ht="12.75">
      <c r="A183" s="71" t="s">
        <v>161</v>
      </c>
      <c r="B183" s="72">
        <v>1</v>
      </c>
      <c r="C183" s="71"/>
      <c r="D183" s="72">
        <f>'[1]QUANTITATIVOS'!$B$15</f>
        <v>9.43</v>
      </c>
      <c r="E183" s="71"/>
      <c r="F183" s="71">
        <f>'[1]QUANTITATIVOS'!$B$14</f>
        <v>7.5</v>
      </c>
      <c r="G183" s="71"/>
      <c r="H183" s="72">
        <f>'[1]QUANTITATIVOS'!$B$16</f>
        <v>0.07</v>
      </c>
      <c r="I183" s="71"/>
      <c r="J183" s="71">
        <f>ROUND((D183*F183*H183)*B183,2)</f>
        <v>4.95</v>
      </c>
      <c r="K183" s="71"/>
      <c r="L183" s="73"/>
      <c r="M183" s="74"/>
    </row>
    <row r="184" spans="1:13" ht="12.75">
      <c r="A184" s="56" t="s">
        <v>179</v>
      </c>
      <c r="B184" s="72">
        <f>'[1]QUANTITATIVOS'!E15</f>
        <v>6</v>
      </c>
      <c r="C184" s="71"/>
      <c r="D184" s="72">
        <f>'[1]QUANTITATIVOS'!$B$15</f>
        <v>9.43</v>
      </c>
      <c r="E184" s="71"/>
      <c r="F184" s="71">
        <f>'[1]QUANTITATIVOS'!$E$14</f>
        <v>0.02</v>
      </c>
      <c r="G184" s="71"/>
      <c r="H184" s="72">
        <v>1</v>
      </c>
      <c r="I184" s="71"/>
      <c r="J184" s="71">
        <f>ROUND((D184*F184*H184)*B184,2)</f>
        <v>1.13</v>
      </c>
      <c r="K184" s="71"/>
      <c r="L184" s="73"/>
      <c r="M184" s="74"/>
    </row>
    <row r="185" spans="1:13" ht="12.75">
      <c r="A185" s="56"/>
      <c r="B185" s="56"/>
      <c r="C185" s="57"/>
      <c r="D185" s="71"/>
      <c r="E185" s="57"/>
      <c r="F185" s="72"/>
      <c r="G185" s="57"/>
      <c r="H185" s="72"/>
      <c r="I185" s="57"/>
      <c r="J185" s="71"/>
      <c r="K185" s="57"/>
      <c r="L185" s="58" t="s">
        <v>10</v>
      </c>
      <c r="M185" s="59"/>
    </row>
    <row r="186" spans="1:13" ht="12.75">
      <c r="A186" s="56"/>
      <c r="B186" s="56"/>
      <c r="C186" s="56"/>
      <c r="D186" s="56"/>
      <c r="E186" s="56"/>
      <c r="F186" s="56"/>
      <c r="G186" s="56"/>
      <c r="H186" s="56"/>
      <c r="I186" s="56"/>
      <c r="J186" s="75"/>
      <c r="K186" s="56"/>
      <c r="L186" s="73">
        <f>SUM(J183:J184)</f>
        <v>6.08</v>
      </c>
      <c r="M186" s="59" t="s">
        <v>14</v>
      </c>
    </row>
    <row r="187" spans="1:13" ht="12.75">
      <c r="A187" s="56"/>
      <c r="B187" s="57"/>
      <c r="C187" s="57"/>
      <c r="D187" s="57"/>
      <c r="E187" s="57"/>
      <c r="F187" s="56"/>
      <c r="G187" s="57"/>
      <c r="H187" s="56"/>
      <c r="I187" s="57"/>
      <c r="J187" s="57"/>
      <c r="K187" s="57"/>
      <c r="L187" s="58"/>
      <c r="M187" s="59"/>
    </row>
    <row r="188" spans="1:13" ht="12.75">
      <c r="A188" s="68" t="s">
        <v>181</v>
      </c>
      <c r="B188" s="69" t="s">
        <v>102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</row>
    <row r="189" spans="1:13" ht="12.75">
      <c r="A189" s="56"/>
      <c r="B189" s="58" t="s">
        <v>132</v>
      </c>
      <c r="C189" s="70"/>
      <c r="D189" s="58" t="s">
        <v>138</v>
      </c>
      <c r="E189" s="70"/>
      <c r="F189" s="58" t="s">
        <v>139</v>
      </c>
      <c r="G189" s="70"/>
      <c r="H189" s="58" t="s">
        <v>134</v>
      </c>
      <c r="I189" s="70"/>
      <c r="J189" s="58"/>
      <c r="K189" s="57"/>
      <c r="L189" s="58"/>
      <c r="M189" s="59"/>
    </row>
    <row r="190" spans="1:13" ht="12.75">
      <c r="A190" s="71"/>
      <c r="B190" s="72">
        <v>1</v>
      </c>
      <c r="C190" s="71"/>
      <c r="D190" s="72">
        <f>'[1]QUANTITATIVOS'!B15</f>
        <v>9.43</v>
      </c>
      <c r="E190" s="71"/>
      <c r="F190" s="71">
        <f>'[1]QUANTITATIVOS'!B14</f>
        <v>7.5</v>
      </c>
      <c r="G190" s="71"/>
      <c r="H190" s="71">
        <f>ROUND(B190*D190*F190,2)</f>
        <v>70.73</v>
      </c>
      <c r="I190" s="71"/>
      <c r="J190" s="71"/>
      <c r="K190" s="71"/>
      <c r="L190" s="73"/>
      <c r="M190" s="74"/>
    </row>
    <row r="191" spans="1:13" ht="12.75">
      <c r="A191" s="56"/>
      <c r="B191" s="56"/>
      <c r="C191" s="57"/>
      <c r="D191" s="71"/>
      <c r="E191" s="57"/>
      <c r="F191" s="72"/>
      <c r="G191" s="57"/>
      <c r="H191" s="72"/>
      <c r="I191" s="57"/>
      <c r="J191" s="71"/>
      <c r="K191" s="57"/>
      <c r="L191" s="58" t="s">
        <v>10</v>
      </c>
      <c r="M191" s="59"/>
    </row>
    <row r="192" spans="1:13" ht="12.75">
      <c r="A192" s="56"/>
      <c r="B192" s="56"/>
      <c r="C192" s="56"/>
      <c r="D192" s="56"/>
      <c r="E192" s="56"/>
      <c r="F192" s="56"/>
      <c r="G192" s="56"/>
      <c r="H192" s="56"/>
      <c r="I192" s="56"/>
      <c r="J192" s="75"/>
      <c r="K192" s="56"/>
      <c r="L192" s="73">
        <f>SUM(H190)</f>
        <v>70.73</v>
      </c>
      <c r="M192" s="59" t="s">
        <v>15</v>
      </c>
    </row>
    <row r="193" spans="1:13" ht="12.75">
      <c r="A193" s="56"/>
      <c r="B193" s="57"/>
      <c r="C193" s="57"/>
      <c r="D193" s="57"/>
      <c r="E193" s="57"/>
      <c r="F193" s="56"/>
      <c r="G193" s="57"/>
      <c r="H193" s="56"/>
      <c r="I193" s="57"/>
      <c r="J193" s="57"/>
      <c r="K193" s="57"/>
      <c r="L193" s="58"/>
      <c r="M193" s="59"/>
    </row>
    <row r="194" spans="1:13" ht="12.75">
      <c r="A194" s="68" t="s">
        <v>182</v>
      </c>
      <c r="B194" s="69" t="s">
        <v>81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</row>
    <row r="195" spans="1:13" ht="12.75">
      <c r="A195" s="56"/>
      <c r="B195" s="58" t="s">
        <v>132</v>
      </c>
      <c r="C195" s="70"/>
      <c r="D195" s="58" t="s">
        <v>138</v>
      </c>
      <c r="E195" s="70"/>
      <c r="F195" s="58" t="s">
        <v>134</v>
      </c>
      <c r="G195" s="70"/>
      <c r="H195" s="58"/>
      <c r="I195" s="70"/>
      <c r="J195" s="58"/>
      <c r="K195" s="57"/>
      <c r="L195" s="58"/>
      <c r="M195" s="59"/>
    </row>
    <row r="196" spans="1:13" ht="12.75">
      <c r="A196" s="71"/>
      <c r="B196" s="72">
        <v>0</v>
      </c>
      <c r="C196" s="71"/>
      <c r="D196" s="72"/>
      <c r="E196" s="71"/>
      <c r="F196" s="71">
        <f>ROUND(B196*D196,2)</f>
        <v>0</v>
      </c>
      <c r="G196" s="71"/>
      <c r="H196" s="71"/>
      <c r="I196" s="71"/>
      <c r="J196" s="71"/>
      <c r="K196" s="71"/>
      <c r="L196" s="73"/>
      <c r="M196" s="74"/>
    </row>
    <row r="197" spans="1:13" ht="12.75">
      <c r="A197" s="56"/>
      <c r="B197" s="56"/>
      <c r="C197" s="57"/>
      <c r="D197" s="71"/>
      <c r="E197" s="57"/>
      <c r="F197" s="72"/>
      <c r="G197" s="57"/>
      <c r="H197" s="72"/>
      <c r="I197" s="57"/>
      <c r="J197" s="71"/>
      <c r="K197" s="57"/>
      <c r="L197" s="58" t="s">
        <v>10</v>
      </c>
      <c r="M197" s="59"/>
    </row>
    <row r="198" spans="1:13" ht="12.75">
      <c r="A198" s="56"/>
      <c r="B198" s="56"/>
      <c r="C198" s="56"/>
      <c r="D198" s="56"/>
      <c r="E198" s="56"/>
      <c r="F198" s="56"/>
      <c r="G198" s="56"/>
      <c r="H198" s="56"/>
      <c r="I198" s="56"/>
      <c r="J198" s="75"/>
      <c r="K198" s="56"/>
      <c r="L198" s="73">
        <f>SUM(F196)</f>
        <v>0</v>
      </c>
      <c r="M198" s="59" t="s">
        <v>16</v>
      </c>
    </row>
    <row r="199" spans="1:13" ht="12.75">
      <c r="A199" s="56"/>
      <c r="B199" s="57"/>
      <c r="C199" s="57"/>
      <c r="D199" s="57"/>
      <c r="E199" s="57"/>
      <c r="F199" s="56"/>
      <c r="G199" s="57"/>
      <c r="H199" s="56"/>
      <c r="I199" s="57"/>
      <c r="J199" s="57"/>
      <c r="K199" s="57"/>
      <c r="L199" s="58"/>
      <c r="M199" s="59"/>
    </row>
    <row r="200" spans="1:13" ht="12.75">
      <c r="A200" s="68" t="s">
        <v>183</v>
      </c>
      <c r="B200" s="69" t="s">
        <v>82</v>
      </c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</row>
    <row r="201" spans="1:13" ht="12.75">
      <c r="A201" s="56"/>
      <c r="B201" s="58" t="s">
        <v>132</v>
      </c>
      <c r="C201" s="70"/>
      <c r="D201" s="58" t="s">
        <v>138</v>
      </c>
      <c r="E201" s="70"/>
      <c r="F201" s="58" t="s">
        <v>139</v>
      </c>
      <c r="G201" s="70"/>
      <c r="H201" s="58" t="s">
        <v>167</v>
      </c>
      <c r="I201" s="70"/>
      <c r="J201" s="58" t="s">
        <v>134</v>
      </c>
      <c r="K201" s="57"/>
      <c r="L201" s="58"/>
      <c r="M201" s="59"/>
    </row>
    <row r="202" spans="1:13" ht="12.75">
      <c r="A202" s="71"/>
      <c r="B202" s="72">
        <v>2</v>
      </c>
      <c r="C202" s="71"/>
      <c r="D202" s="72">
        <f>('[1]QUANTITATIVOS'!B14*10)</f>
        <v>74.95</v>
      </c>
      <c r="E202" s="71"/>
      <c r="F202" s="71">
        <f>2</f>
        <v>2</v>
      </c>
      <c r="G202" s="71"/>
      <c r="H202" s="72">
        <v>0.2</v>
      </c>
      <c r="I202" s="71"/>
      <c r="J202" s="71">
        <f>ROUND((D202*F202*H202)*B202,2)</f>
        <v>59.96</v>
      </c>
      <c r="K202" s="71"/>
      <c r="L202" s="73"/>
      <c r="M202" s="74"/>
    </row>
    <row r="203" spans="1:13" ht="12.75">
      <c r="A203" s="56"/>
      <c r="B203" s="56"/>
      <c r="C203" s="57"/>
      <c r="D203" s="71"/>
      <c r="E203" s="57"/>
      <c r="F203" s="72"/>
      <c r="G203" s="57"/>
      <c r="H203" s="72"/>
      <c r="I203" s="57"/>
      <c r="J203" s="71"/>
      <c r="K203" s="57"/>
      <c r="L203" s="58" t="s">
        <v>10</v>
      </c>
      <c r="M203" s="59"/>
    </row>
    <row r="204" spans="1:13" ht="12.75">
      <c r="A204" s="56"/>
      <c r="B204" s="56"/>
      <c r="C204" s="56"/>
      <c r="D204" s="56"/>
      <c r="E204" s="56"/>
      <c r="F204" s="56"/>
      <c r="G204" s="56"/>
      <c r="H204" s="56"/>
      <c r="I204" s="56"/>
      <c r="J204" s="75"/>
      <c r="K204" s="56"/>
      <c r="L204" s="73">
        <f>SUM(J202:J202)</f>
        <v>59.96</v>
      </c>
      <c r="M204" s="59" t="s">
        <v>80</v>
      </c>
    </row>
    <row r="205" spans="1:13" ht="12.75">
      <c r="A205" s="56"/>
      <c r="B205" s="57"/>
      <c r="C205" s="57"/>
      <c r="D205" s="57"/>
      <c r="E205" s="57"/>
      <c r="F205" s="56"/>
      <c r="G205" s="57"/>
      <c r="H205" s="56"/>
      <c r="I205" s="57"/>
      <c r="J205" s="57"/>
      <c r="K205" s="57"/>
      <c r="L205" s="58"/>
      <c r="M205" s="59"/>
    </row>
    <row r="206" spans="1:13" ht="12.75">
      <c r="A206" s="68" t="s">
        <v>184</v>
      </c>
      <c r="B206" s="69" t="s">
        <v>106</v>
      </c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</row>
    <row r="207" spans="1:13" ht="12.75">
      <c r="A207" s="56"/>
      <c r="B207" s="58" t="s">
        <v>132</v>
      </c>
      <c r="C207" s="70"/>
      <c r="D207" s="58" t="s">
        <v>138</v>
      </c>
      <c r="E207" s="70"/>
      <c r="F207" s="58" t="s">
        <v>139</v>
      </c>
      <c r="G207" s="70"/>
      <c r="H207" s="58"/>
      <c r="I207" s="70"/>
      <c r="J207" s="58" t="s">
        <v>134</v>
      </c>
      <c r="K207" s="57"/>
      <c r="L207" s="58"/>
      <c r="M207" s="59"/>
    </row>
    <row r="208" spans="1:13" ht="12.75">
      <c r="A208" s="71"/>
      <c r="B208" s="72">
        <v>2</v>
      </c>
      <c r="C208" s="71"/>
      <c r="D208" s="72">
        <f>'[1]QUANTITATIVOS'!B5*10</f>
        <v>79.55</v>
      </c>
      <c r="E208" s="71"/>
      <c r="F208" s="71">
        <f>'[1]QUANTITATIVOS'!B7*10</f>
        <v>2</v>
      </c>
      <c r="G208" s="71"/>
      <c r="H208" s="72"/>
      <c r="I208" s="71"/>
      <c r="J208" s="71">
        <f>ROUND((D208*F208)*B208,2)</f>
        <v>318.2</v>
      </c>
      <c r="K208" s="71"/>
      <c r="L208" s="73"/>
      <c r="M208" s="74"/>
    </row>
    <row r="209" spans="1:13" ht="12.75">
      <c r="A209" s="56"/>
      <c r="B209" s="56"/>
      <c r="C209" s="57"/>
      <c r="D209" s="71"/>
      <c r="E209" s="57"/>
      <c r="F209" s="72"/>
      <c r="G209" s="57"/>
      <c r="H209" s="72"/>
      <c r="I209" s="57"/>
      <c r="J209" s="71"/>
      <c r="K209" s="57"/>
      <c r="L209" s="58" t="s">
        <v>10</v>
      </c>
      <c r="M209" s="59"/>
    </row>
    <row r="210" spans="1:13" ht="12.75">
      <c r="A210" s="56"/>
      <c r="B210" s="56"/>
      <c r="C210" s="56"/>
      <c r="D210" s="56"/>
      <c r="E210" s="56"/>
      <c r="F210" s="56"/>
      <c r="G210" s="56"/>
      <c r="H210" s="56"/>
      <c r="I210" s="56"/>
      <c r="J210" s="75"/>
      <c r="K210" s="56"/>
      <c r="L210" s="73">
        <f>SUM(J208:J208)</f>
        <v>318.2</v>
      </c>
      <c r="M210" s="59" t="s">
        <v>80</v>
      </c>
    </row>
    <row r="211" spans="1:13" ht="12.75">
      <c r="A211" s="56"/>
      <c r="B211" s="57"/>
      <c r="C211" s="57"/>
      <c r="D211" s="57"/>
      <c r="E211" s="57"/>
      <c r="F211" s="56"/>
      <c r="G211" s="57"/>
      <c r="H211" s="56"/>
      <c r="I211" s="57"/>
      <c r="J211" s="57"/>
      <c r="K211" s="57"/>
      <c r="L211" s="58"/>
      <c r="M211" s="59"/>
    </row>
    <row r="212" spans="1:13" ht="12.75">
      <c r="A212" s="68" t="s">
        <v>185</v>
      </c>
      <c r="B212" s="69" t="s">
        <v>107</v>
      </c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</row>
    <row r="213" spans="1:13" ht="12.75">
      <c r="A213" s="56"/>
      <c r="B213" s="58" t="s">
        <v>138</v>
      </c>
      <c r="C213" s="70"/>
      <c r="D213" s="58"/>
      <c r="E213" s="70"/>
      <c r="F213" s="58"/>
      <c r="G213" s="70"/>
      <c r="H213" s="58"/>
      <c r="I213" s="70"/>
      <c r="J213" s="58"/>
      <c r="K213" s="57"/>
      <c r="L213" s="58"/>
      <c r="M213" s="59"/>
    </row>
    <row r="214" spans="1:13" ht="12.75">
      <c r="A214" s="71"/>
      <c r="B214" s="72">
        <f>'[1]QUANTITATIVOS'!B15</f>
        <v>9.43</v>
      </c>
      <c r="C214" s="71"/>
      <c r="D214" s="72"/>
      <c r="E214" s="71"/>
      <c r="F214" s="71"/>
      <c r="G214" s="71"/>
      <c r="H214" s="71"/>
      <c r="I214" s="71"/>
      <c r="J214" s="71"/>
      <c r="K214" s="71"/>
      <c r="L214" s="73"/>
      <c r="M214" s="74"/>
    </row>
    <row r="215" spans="1:13" ht="12.75">
      <c r="A215" s="56"/>
      <c r="B215" s="56"/>
      <c r="C215" s="57"/>
      <c r="D215" s="71"/>
      <c r="E215" s="57"/>
      <c r="F215" s="72"/>
      <c r="G215" s="57"/>
      <c r="H215" s="72"/>
      <c r="I215" s="57"/>
      <c r="J215" s="71"/>
      <c r="K215" s="57"/>
      <c r="L215" s="58" t="s">
        <v>10</v>
      </c>
      <c r="M215" s="59"/>
    </row>
    <row r="216" spans="1:13" ht="12.75">
      <c r="A216" s="56"/>
      <c r="B216" s="56"/>
      <c r="C216" s="56"/>
      <c r="D216" s="56"/>
      <c r="E216" s="56"/>
      <c r="F216" s="56"/>
      <c r="G216" s="56"/>
      <c r="H216" s="56"/>
      <c r="I216" s="56"/>
      <c r="J216" s="75"/>
      <c r="K216" s="56"/>
      <c r="L216" s="73">
        <f>SUM(B214)</f>
        <v>9.43</v>
      </c>
      <c r="M216" s="59" t="s">
        <v>16</v>
      </c>
    </row>
    <row r="217" spans="1:13" ht="12.75">
      <c r="A217" s="56"/>
      <c r="B217" s="57"/>
      <c r="C217" s="57"/>
      <c r="D217" s="57"/>
      <c r="E217" s="57"/>
      <c r="F217" s="56"/>
      <c r="G217" s="57"/>
      <c r="H217" s="56"/>
      <c r="I217" s="57"/>
      <c r="J217" s="57"/>
      <c r="K217" s="57"/>
      <c r="L217" s="58"/>
      <c r="M217" s="59"/>
    </row>
    <row r="218" spans="1:13" ht="12.75">
      <c r="A218" s="56"/>
      <c r="B218" s="57"/>
      <c r="C218" s="57"/>
      <c r="D218" s="57"/>
      <c r="E218" s="57"/>
      <c r="F218" s="56"/>
      <c r="G218" s="57"/>
      <c r="H218" s="56"/>
      <c r="I218" s="57"/>
      <c r="J218" s="57"/>
      <c r="K218" s="57"/>
      <c r="L218" s="58"/>
      <c r="M218" s="59"/>
    </row>
    <row r="219" spans="1:13" ht="12.75">
      <c r="A219" s="68" t="s">
        <v>186</v>
      </c>
      <c r="B219" s="69" t="s">
        <v>110</v>
      </c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</row>
    <row r="220" spans="1:13" ht="12.75">
      <c r="A220" s="56"/>
      <c r="B220" s="58" t="s">
        <v>132</v>
      </c>
      <c r="C220" s="70"/>
      <c r="D220" s="58"/>
      <c r="E220" s="70"/>
      <c r="F220" s="58"/>
      <c r="G220" s="70"/>
      <c r="H220" s="58"/>
      <c r="I220" s="70"/>
      <c r="J220" s="58"/>
      <c r="K220" s="57"/>
      <c r="L220" s="58"/>
      <c r="M220" s="59"/>
    </row>
    <row r="221" spans="1:13" ht="12.75">
      <c r="A221" s="71"/>
      <c r="B221" s="72">
        <v>40</v>
      </c>
      <c r="C221" s="71"/>
      <c r="D221" s="72"/>
      <c r="E221" s="71"/>
      <c r="F221" s="71"/>
      <c r="G221" s="71"/>
      <c r="H221" s="71"/>
      <c r="I221" s="71"/>
      <c r="J221" s="71"/>
      <c r="K221" s="71"/>
      <c r="L221" s="73"/>
      <c r="M221" s="74"/>
    </row>
    <row r="222" spans="1:13" ht="12.75">
      <c r="A222" s="56"/>
      <c r="B222" s="56"/>
      <c r="C222" s="57"/>
      <c r="D222" s="71"/>
      <c r="E222" s="57"/>
      <c r="F222" s="72"/>
      <c r="G222" s="57"/>
      <c r="H222" s="72"/>
      <c r="I222" s="57"/>
      <c r="J222" s="71"/>
      <c r="K222" s="57"/>
      <c r="L222" s="58" t="s">
        <v>10</v>
      </c>
      <c r="M222" s="59"/>
    </row>
    <row r="223" spans="1:13" ht="12.75">
      <c r="A223" s="56"/>
      <c r="B223" s="56"/>
      <c r="C223" s="56"/>
      <c r="D223" s="56"/>
      <c r="E223" s="56"/>
      <c r="F223" s="56"/>
      <c r="G223" s="56"/>
      <c r="H223" s="56"/>
      <c r="I223" s="56"/>
      <c r="J223" s="75"/>
      <c r="K223" s="56"/>
      <c r="L223" s="73">
        <f>SUM(B221)</f>
        <v>40</v>
      </c>
      <c r="M223" s="59" t="s">
        <v>111</v>
      </c>
    </row>
    <row r="224" spans="1:13" ht="12.75">
      <c r="A224" s="56"/>
      <c r="B224" s="57"/>
      <c r="C224" s="57"/>
      <c r="D224" s="57"/>
      <c r="E224" s="57"/>
      <c r="F224" s="56"/>
      <c r="G224" s="57"/>
      <c r="H224" s="56"/>
      <c r="I224" s="57"/>
      <c r="J224" s="57"/>
      <c r="K224" s="57"/>
      <c r="L224" s="58"/>
      <c r="M224" s="59"/>
    </row>
    <row r="225" spans="1:13" ht="12.75">
      <c r="A225" s="77" t="s">
        <v>28</v>
      </c>
      <c r="B225" s="66" t="s">
        <v>83</v>
      </c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78"/>
    </row>
    <row r="226" spans="1:13" ht="12.75">
      <c r="A226" s="68" t="s">
        <v>187</v>
      </c>
      <c r="B226" s="69" t="s">
        <v>69</v>
      </c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</row>
    <row r="227" spans="1:13" ht="12.75">
      <c r="A227" s="56"/>
      <c r="B227" s="58" t="s">
        <v>138</v>
      </c>
      <c r="C227" s="70"/>
      <c r="D227" s="58" t="s">
        <v>139</v>
      </c>
      <c r="E227" s="70"/>
      <c r="F227" s="58" t="s">
        <v>150</v>
      </c>
      <c r="G227" s="70"/>
      <c r="H227" s="58" t="s">
        <v>134</v>
      </c>
      <c r="I227" s="70"/>
      <c r="J227" s="58"/>
      <c r="K227" s="57"/>
      <c r="L227" s="58"/>
      <c r="M227" s="59"/>
    </row>
    <row r="228" spans="1:16" ht="12.75">
      <c r="A228" s="71"/>
      <c r="B228" s="72">
        <f>'[1]QUANTITATIVOS'!B21</f>
        <v>9.43</v>
      </c>
      <c r="C228" s="71"/>
      <c r="D228" s="71">
        <f>'[1]QUANTITATIVOS'!B20</f>
        <v>1.12</v>
      </c>
      <c r="E228" s="71"/>
      <c r="F228" s="72">
        <f>'[1]QUANTITATIVOS'!B22</f>
        <v>0.15</v>
      </c>
      <c r="G228" s="71"/>
      <c r="H228" s="71">
        <f>ROUND(B228*D228*F228,2)</f>
        <v>1.58</v>
      </c>
      <c r="I228" s="71"/>
      <c r="J228" s="71"/>
      <c r="K228" s="71"/>
      <c r="L228" s="73"/>
      <c r="M228" s="74"/>
      <c r="P228">
        <f>'[1]QUANTITATIVOS'!B20*'[1]QUANTITATIVOS'!B21*'[1]QUANTITATIVOS'!B22</f>
        <v>1.5764316</v>
      </c>
    </row>
    <row r="229" spans="1:13" ht="12.75">
      <c r="A229" s="56"/>
      <c r="B229" s="56"/>
      <c r="C229" s="57"/>
      <c r="D229" s="71"/>
      <c r="E229" s="57"/>
      <c r="F229" s="72"/>
      <c r="G229" s="57"/>
      <c r="H229" s="71"/>
      <c r="I229" s="57"/>
      <c r="J229" s="71"/>
      <c r="K229" s="57"/>
      <c r="L229" s="58" t="s">
        <v>10</v>
      </c>
      <c r="M229" s="59"/>
    </row>
    <row r="230" spans="1:13" ht="12.75">
      <c r="A230" s="56"/>
      <c r="B230" s="56"/>
      <c r="C230" s="56"/>
      <c r="D230" s="56"/>
      <c r="E230" s="56"/>
      <c r="F230" s="56"/>
      <c r="G230" s="56"/>
      <c r="H230" s="56"/>
      <c r="I230" s="56"/>
      <c r="J230" s="75"/>
      <c r="K230" s="56"/>
      <c r="L230" s="73">
        <f>SUM(H228)</f>
        <v>1.58</v>
      </c>
      <c r="M230" s="59" t="s">
        <v>14</v>
      </c>
    </row>
    <row r="231" spans="1:13" ht="12.75">
      <c r="A231" s="56"/>
      <c r="B231" s="57"/>
      <c r="C231" s="57"/>
      <c r="D231" s="57"/>
      <c r="E231" s="57"/>
      <c r="F231" s="56"/>
      <c r="G231" s="57"/>
      <c r="H231" s="56"/>
      <c r="I231" s="57"/>
      <c r="J231" s="57"/>
      <c r="K231" s="57"/>
      <c r="L231" s="58"/>
      <c r="M231" s="59"/>
    </row>
    <row r="232" spans="1:13" ht="12.75">
      <c r="A232" s="68" t="s">
        <v>188</v>
      </c>
      <c r="B232" s="69" t="s">
        <v>24</v>
      </c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</row>
    <row r="233" spans="1:13" ht="12.75">
      <c r="A233" s="56"/>
      <c r="B233" s="58" t="s">
        <v>138</v>
      </c>
      <c r="C233" s="70"/>
      <c r="D233" s="58" t="s">
        <v>139</v>
      </c>
      <c r="E233" s="70"/>
      <c r="F233" s="58" t="s">
        <v>150</v>
      </c>
      <c r="G233" s="70"/>
      <c r="H233" s="58" t="s">
        <v>134</v>
      </c>
      <c r="I233" s="70"/>
      <c r="J233" s="58"/>
      <c r="K233" s="57"/>
      <c r="L233" s="58"/>
      <c r="M233" s="59"/>
    </row>
    <row r="234" spans="1:13" ht="12.75">
      <c r="A234" s="71"/>
      <c r="B234" s="72">
        <f>'[1]QUANTITATIVOS'!B21</f>
        <v>9.43</v>
      </c>
      <c r="C234" s="71"/>
      <c r="D234" s="71">
        <f>'[1]QUANTITATIVOS'!B20</f>
        <v>1.12</v>
      </c>
      <c r="E234" s="71"/>
      <c r="F234" s="72">
        <f>'[1]QUANTITATIVOS'!B22</f>
        <v>0.15</v>
      </c>
      <c r="G234" s="71"/>
      <c r="H234" s="71">
        <f>ROUND(B234*D234*F234,2)</f>
        <v>1.58</v>
      </c>
      <c r="I234" s="71"/>
      <c r="J234" s="71"/>
      <c r="K234" s="71"/>
      <c r="L234" s="73"/>
      <c r="M234" s="74"/>
    </row>
    <row r="235" spans="1:13" ht="12.75">
      <c r="A235" s="56"/>
      <c r="B235" s="56"/>
      <c r="C235" s="57"/>
      <c r="D235" s="71"/>
      <c r="E235" s="57"/>
      <c r="F235" s="72"/>
      <c r="G235" s="57"/>
      <c r="H235" s="71"/>
      <c r="I235" s="57"/>
      <c r="J235" s="71"/>
      <c r="K235" s="57"/>
      <c r="L235" s="58" t="s">
        <v>10</v>
      </c>
      <c r="M235" s="59"/>
    </row>
    <row r="236" spans="1:13" ht="12.75">
      <c r="A236" s="56"/>
      <c r="B236" s="56"/>
      <c r="C236" s="56"/>
      <c r="D236" s="56"/>
      <c r="E236" s="56"/>
      <c r="F236" s="56"/>
      <c r="G236" s="56"/>
      <c r="H236" s="56"/>
      <c r="I236" s="56"/>
      <c r="J236" s="75"/>
      <c r="K236" s="56"/>
      <c r="L236" s="73">
        <f>SUM(H234)</f>
        <v>1.58</v>
      </c>
      <c r="M236" s="59" t="s">
        <v>14</v>
      </c>
    </row>
    <row r="237" spans="1:13" ht="12.75">
      <c r="A237" s="56"/>
      <c r="B237" s="57"/>
      <c r="C237" s="57"/>
      <c r="D237" s="57"/>
      <c r="E237" s="57"/>
      <c r="F237" s="56"/>
      <c r="G237" s="57"/>
      <c r="H237" s="56"/>
      <c r="I237" s="57"/>
      <c r="J237" s="57"/>
      <c r="K237" s="57"/>
      <c r="L237" s="58"/>
      <c r="M237" s="59"/>
    </row>
    <row r="238" spans="1:13" ht="12.75">
      <c r="A238" s="77" t="s">
        <v>29</v>
      </c>
      <c r="B238" s="66" t="s">
        <v>84</v>
      </c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78"/>
    </row>
    <row r="239" spans="1:13" ht="12.75">
      <c r="A239" s="68" t="s">
        <v>189</v>
      </c>
      <c r="B239" s="69" t="s">
        <v>85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</row>
    <row r="240" spans="1:13" ht="12.75">
      <c r="A240" s="56"/>
      <c r="B240" s="58" t="s">
        <v>190</v>
      </c>
      <c r="C240" s="70"/>
      <c r="D240" s="58"/>
      <c r="E240" s="70"/>
      <c r="F240" s="58"/>
      <c r="G240" s="70"/>
      <c r="H240" s="58"/>
      <c r="I240" s="70"/>
      <c r="J240" s="58"/>
      <c r="K240" s="57"/>
      <c r="L240" s="58"/>
      <c r="M240" s="59"/>
    </row>
    <row r="241" spans="1:13" ht="12.75">
      <c r="A241" s="71"/>
      <c r="B241" s="72">
        <f>(('[1]QUANTITATIVOS'!B27+('[1]QUANTITATIVOS'!B27+'[1]QUANTITATIVOS'!B3+'[1]QUANTITATIVOS'!B4))*('[1]QUANTITATIVOS'!B3+'[1]QUANTITATIVOS'!B4)/2)+(('[1]QUANTITATIVOS'!E27+('[1]QUANTITATIVOS'!E27+'[1]QUANTITATIVOS'!E3+'[1]QUANTITATIVOS'!E4))*('[1]QUANTITATIVOS'!E3+'[1]QUANTITATIVOS'!E4)/2)</f>
        <v>5</v>
      </c>
      <c r="C241" s="71"/>
      <c r="D241" s="71"/>
      <c r="E241" s="71"/>
      <c r="F241" s="72"/>
      <c r="G241" s="71"/>
      <c r="H241" s="71"/>
      <c r="I241" s="71"/>
      <c r="J241" s="71"/>
      <c r="K241" s="71"/>
      <c r="L241" s="73"/>
      <c r="M241" s="74"/>
    </row>
    <row r="242" spans="1:13" ht="12.75">
      <c r="A242" s="56"/>
      <c r="B242" s="56"/>
      <c r="C242" s="57"/>
      <c r="D242" s="71"/>
      <c r="E242" s="57"/>
      <c r="F242" s="72"/>
      <c r="G242" s="57"/>
      <c r="H242" s="71"/>
      <c r="I242" s="57"/>
      <c r="J242" s="71"/>
      <c r="K242" s="57"/>
      <c r="L242" s="58" t="s">
        <v>10</v>
      </c>
      <c r="M242" s="59"/>
    </row>
    <row r="243" spans="1:13" ht="12.75">
      <c r="A243" s="56"/>
      <c r="B243" s="56"/>
      <c r="C243" s="56"/>
      <c r="D243" s="56"/>
      <c r="E243" s="56"/>
      <c r="F243" s="56"/>
      <c r="G243" s="56"/>
      <c r="H243" s="56"/>
      <c r="I243" s="56"/>
      <c r="J243" s="75"/>
      <c r="K243" s="56"/>
      <c r="L243" s="73">
        <f>SUM(B241)</f>
        <v>5</v>
      </c>
      <c r="M243" s="59" t="s">
        <v>14</v>
      </c>
    </row>
    <row r="244" spans="1:13" ht="12.75">
      <c r="A244" s="56"/>
      <c r="B244" s="57"/>
      <c r="C244" s="57"/>
      <c r="D244" s="57"/>
      <c r="E244" s="57"/>
      <c r="F244" s="56"/>
      <c r="G244" s="57"/>
      <c r="H244" s="56"/>
      <c r="I244" s="57"/>
      <c r="J244" s="57"/>
      <c r="K244" s="57"/>
      <c r="L244" s="58"/>
      <c r="M244" s="59"/>
    </row>
    <row r="245" spans="1:13" ht="12.75">
      <c r="A245" s="68" t="s">
        <v>191</v>
      </c>
      <c r="B245" s="69" t="s">
        <v>87</v>
      </c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</row>
    <row r="246" spans="1:13" ht="12.75">
      <c r="A246" s="56"/>
      <c r="B246" s="58" t="s">
        <v>132</v>
      </c>
      <c r="C246" s="70"/>
      <c r="D246" s="58" t="s">
        <v>138</v>
      </c>
      <c r="E246" s="70"/>
      <c r="F246" s="58" t="s">
        <v>139</v>
      </c>
      <c r="G246" s="70"/>
      <c r="H246" s="58" t="s">
        <v>134</v>
      </c>
      <c r="I246" s="70"/>
      <c r="J246" s="58"/>
      <c r="K246" s="57"/>
      <c r="L246" s="58"/>
      <c r="M246" s="59"/>
    </row>
    <row r="247" spans="1:13" ht="12.75">
      <c r="A247" s="71" t="s">
        <v>172</v>
      </c>
      <c r="B247" s="72">
        <v>2</v>
      </c>
      <c r="C247" s="71"/>
      <c r="D247" s="72">
        <f>'[1]QUANTITATIVOS'!$B$5+0.2</f>
        <v>8.16</v>
      </c>
      <c r="E247" s="71"/>
      <c r="F247" s="71">
        <f>'[1]QUANTITATIVOS'!$B$27+0.1+'[1]QUANTITATIVOS'!$B$6+0.2</f>
        <v>2.91</v>
      </c>
      <c r="G247" s="71"/>
      <c r="H247" s="71">
        <f>ROUND(B247*D247*F247,2)</f>
        <v>47.49</v>
      </c>
      <c r="I247" s="71"/>
      <c r="J247" s="71"/>
      <c r="K247" s="71"/>
      <c r="L247" s="73"/>
      <c r="M247" s="74"/>
    </row>
    <row r="248" spans="1:13" ht="12.75">
      <c r="A248" s="80" t="s">
        <v>173</v>
      </c>
      <c r="B248" s="56"/>
      <c r="C248" s="57"/>
      <c r="D248" s="71"/>
      <c r="E248" s="57"/>
      <c r="F248" s="72"/>
      <c r="G248" s="57"/>
      <c r="H248" s="71"/>
      <c r="I248" s="57"/>
      <c r="J248" s="71"/>
      <c r="K248" s="57"/>
      <c r="L248" s="58" t="s">
        <v>10</v>
      </c>
      <c r="M248" s="59"/>
    </row>
    <row r="249" spans="1:13" ht="12.75">
      <c r="A249" s="56"/>
      <c r="B249" s="56"/>
      <c r="C249" s="56"/>
      <c r="D249" s="56"/>
      <c r="E249" s="56"/>
      <c r="F249" s="56"/>
      <c r="G249" s="56"/>
      <c r="H249" s="56"/>
      <c r="I249" s="56"/>
      <c r="J249" s="75"/>
      <c r="K249" s="56"/>
      <c r="L249" s="73">
        <f>H247</f>
        <v>47.49</v>
      </c>
      <c r="M249" s="59" t="s">
        <v>15</v>
      </c>
    </row>
    <row r="250" spans="1:13" ht="12.75">
      <c r="A250" s="56"/>
      <c r="B250" s="57"/>
      <c r="C250" s="57"/>
      <c r="D250" s="57"/>
      <c r="E250" s="57"/>
      <c r="F250" s="56"/>
      <c r="G250" s="57"/>
      <c r="H250" s="56"/>
      <c r="I250" s="57"/>
      <c r="J250" s="57"/>
      <c r="K250" s="57"/>
      <c r="L250" s="58"/>
      <c r="M250" s="59"/>
    </row>
    <row r="251" spans="1:13" ht="12.75">
      <c r="A251" s="68" t="s">
        <v>192</v>
      </c>
      <c r="B251" s="69" t="s">
        <v>89</v>
      </c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</row>
    <row r="252" spans="1:13" ht="12.75">
      <c r="A252" s="56"/>
      <c r="B252" s="58" t="s">
        <v>132</v>
      </c>
      <c r="C252" s="70"/>
      <c r="D252" s="58" t="s">
        <v>138</v>
      </c>
      <c r="E252" s="70"/>
      <c r="F252" s="58" t="s">
        <v>139</v>
      </c>
      <c r="G252" s="70"/>
      <c r="H252" s="58" t="s">
        <v>150</v>
      </c>
      <c r="I252" s="70"/>
      <c r="J252" s="58" t="s">
        <v>134</v>
      </c>
      <c r="K252" s="57"/>
      <c r="L252" s="58"/>
      <c r="M252" s="59"/>
    </row>
    <row r="253" spans="1:13" ht="12.75">
      <c r="A253" s="71"/>
      <c r="B253" s="72">
        <v>2</v>
      </c>
      <c r="C253" s="71"/>
      <c r="D253" s="72">
        <v>7.96</v>
      </c>
      <c r="E253" s="71"/>
      <c r="F253" s="71">
        <v>1.75</v>
      </c>
      <c r="G253" s="71"/>
      <c r="H253" s="72">
        <v>0.1</v>
      </c>
      <c r="I253" s="71"/>
      <c r="J253" s="71">
        <f>ROUND((D253*F253*H253)*B253,2)</f>
        <v>2.79</v>
      </c>
      <c r="K253" s="71"/>
      <c r="L253" s="73"/>
      <c r="M253" s="74"/>
    </row>
    <row r="254" spans="1:13" ht="12.75">
      <c r="A254" s="56"/>
      <c r="B254" s="56"/>
      <c r="C254" s="57"/>
      <c r="D254" s="71"/>
      <c r="E254" s="57"/>
      <c r="F254" s="72"/>
      <c r="G254" s="57"/>
      <c r="H254" s="71"/>
      <c r="I254" s="57"/>
      <c r="J254" s="71"/>
      <c r="K254" s="57"/>
      <c r="L254" s="58" t="s">
        <v>10</v>
      </c>
      <c r="M254" s="59"/>
    </row>
    <row r="255" spans="1:13" ht="12.75">
      <c r="A255" s="56"/>
      <c r="B255" s="56"/>
      <c r="C255" s="56"/>
      <c r="D255" s="56"/>
      <c r="E255" s="56"/>
      <c r="F255" s="56"/>
      <c r="G255" s="56"/>
      <c r="H255" s="56"/>
      <c r="I255" s="56"/>
      <c r="J255" s="75"/>
      <c r="K255" s="56"/>
      <c r="L255" s="73">
        <f>SUM(J253)</f>
        <v>2.79</v>
      </c>
      <c r="M255" s="59" t="s">
        <v>14</v>
      </c>
    </row>
    <row r="256" spans="1:13" ht="12.75">
      <c r="A256" s="56"/>
      <c r="B256" s="57"/>
      <c r="C256" s="57"/>
      <c r="D256" s="57"/>
      <c r="E256" s="57"/>
      <c r="F256" s="56"/>
      <c r="G256" s="57"/>
      <c r="H256" s="56"/>
      <c r="I256" s="57"/>
      <c r="J256" s="57"/>
      <c r="K256" s="57"/>
      <c r="L256" s="58"/>
      <c r="M256" s="59"/>
    </row>
    <row r="257" spans="1:13" ht="12.75">
      <c r="A257" s="68" t="s">
        <v>193</v>
      </c>
      <c r="B257" s="69" t="s">
        <v>93</v>
      </c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</row>
    <row r="258" spans="1:13" ht="12.75">
      <c r="A258" s="56"/>
      <c r="B258" s="58" t="s">
        <v>132</v>
      </c>
      <c r="C258" s="70"/>
      <c r="D258" s="58" t="s">
        <v>138</v>
      </c>
      <c r="E258" s="70"/>
      <c r="F258" s="58" t="s">
        <v>139</v>
      </c>
      <c r="G258" s="70"/>
      <c r="H258" s="58" t="s">
        <v>134</v>
      </c>
      <c r="I258" s="70"/>
      <c r="J258" s="58"/>
      <c r="K258" s="57"/>
      <c r="L258" s="58"/>
      <c r="M258" s="59"/>
    </row>
    <row r="259" spans="1:13" ht="12.75">
      <c r="A259" s="71"/>
      <c r="B259" s="72">
        <v>1</v>
      </c>
      <c r="C259" s="71"/>
      <c r="D259" s="72">
        <v>13.39</v>
      </c>
      <c r="E259" s="71"/>
      <c r="F259" s="71">
        <v>6.38</v>
      </c>
      <c r="G259" s="71"/>
      <c r="H259" s="72">
        <f>ROUND((D259*F259)*B259,2)</f>
        <v>85.43</v>
      </c>
      <c r="I259" s="71"/>
      <c r="J259" s="71"/>
      <c r="K259" s="71"/>
      <c r="L259" s="73"/>
      <c r="M259" s="74"/>
    </row>
    <row r="260" spans="1:13" ht="12.75">
      <c r="A260" s="56"/>
      <c r="B260" s="56"/>
      <c r="C260" s="57"/>
      <c r="D260" s="71"/>
      <c r="E260" s="57"/>
      <c r="F260" s="72"/>
      <c r="G260" s="57"/>
      <c r="H260" s="71"/>
      <c r="I260" s="57"/>
      <c r="J260" s="71"/>
      <c r="K260" s="57"/>
      <c r="L260" s="58" t="s">
        <v>10</v>
      </c>
      <c r="M260" s="59"/>
    </row>
    <row r="261" spans="1:13" ht="12.75">
      <c r="A261" s="56"/>
      <c r="B261" s="56"/>
      <c r="C261" s="56"/>
      <c r="D261" s="56"/>
      <c r="E261" s="56"/>
      <c r="F261" s="56"/>
      <c r="G261" s="56"/>
      <c r="H261" s="56"/>
      <c r="I261" s="56"/>
      <c r="J261" s="75"/>
      <c r="K261" s="56"/>
      <c r="L261" s="73">
        <f>SUM(H259)</f>
        <v>85.43</v>
      </c>
      <c r="M261" s="59" t="s">
        <v>15</v>
      </c>
    </row>
    <row r="262" spans="1:13" ht="12.75">
      <c r="A262" s="56"/>
      <c r="B262" s="57"/>
      <c r="C262" s="57"/>
      <c r="D262" s="57"/>
      <c r="E262" s="57"/>
      <c r="F262" s="56"/>
      <c r="G262" s="57"/>
      <c r="H262" s="56"/>
      <c r="I262" s="57"/>
      <c r="J262" s="57"/>
      <c r="K262" s="57"/>
      <c r="L262" s="58"/>
      <c r="M262" s="59"/>
    </row>
    <row r="263" spans="1:13" ht="12.75">
      <c r="A263" s="68" t="s">
        <v>194</v>
      </c>
      <c r="B263" s="69" t="s">
        <v>91</v>
      </c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</row>
    <row r="264" spans="1:13" ht="12.75">
      <c r="A264" s="56"/>
      <c r="B264" s="58" t="s">
        <v>132</v>
      </c>
      <c r="C264" s="70"/>
      <c r="D264" s="58" t="s">
        <v>138</v>
      </c>
      <c r="E264" s="70"/>
      <c r="F264" s="58" t="s">
        <v>139</v>
      </c>
      <c r="G264" s="70"/>
      <c r="H264" s="58" t="s">
        <v>134</v>
      </c>
      <c r="I264" s="70"/>
      <c r="J264" s="58"/>
      <c r="K264" s="57"/>
      <c r="L264" s="58"/>
      <c r="M264" s="59"/>
    </row>
    <row r="265" spans="1:13" ht="12.75">
      <c r="A265" s="71"/>
      <c r="B265" s="72">
        <v>2</v>
      </c>
      <c r="C265" s="71"/>
      <c r="D265" s="72">
        <v>13.39</v>
      </c>
      <c r="E265" s="71"/>
      <c r="F265" s="71">
        <v>6.38</v>
      </c>
      <c r="G265" s="71"/>
      <c r="H265" s="72">
        <f>ROUND((D265*F265)*B265,2)</f>
        <v>170.86</v>
      </c>
      <c r="I265" s="71"/>
      <c r="J265" s="71"/>
      <c r="K265" s="71"/>
      <c r="L265" s="73"/>
      <c r="M265" s="74"/>
    </row>
    <row r="266" spans="1:13" ht="12.75">
      <c r="A266" s="56"/>
      <c r="B266" s="56"/>
      <c r="C266" s="57"/>
      <c r="D266" s="71"/>
      <c r="E266" s="57"/>
      <c r="F266" s="72"/>
      <c r="G266" s="57"/>
      <c r="H266" s="71"/>
      <c r="I266" s="57"/>
      <c r="J266" s="71"/>
      <c r="K266" s="57"/>
      <c r="L266" s="58" t="s">
        <v>10</v>
      </c>
      <c r="M266" s="59"/>
    </row>
    <row r="267" spans="1:13" ht="12.75">
      <c r="A267" s="56"/>
      <c r="B267" s="56"/>
      <c r="C267" s="56"/>
      <c r="D267" s="56"/>
      <c r="E267" s="56"/>
      <c r="F267" s="56"/>
      <c r="G267" s="56"/>
      <c r="H267" s="56"/>
      <c r="I267" s="56"/>
      <c r="J267" s="75"/>
      <c r="K267" s="56"/>
      <c r="L267" s="73">
        <f>SUM(H265)</f>
        <v>170.86</v>
      </c>
      <c r="M267" s="59" t="s">
        <v>15</v>
      </c>
    </row>
    <row r="268" spans="1:13" ht="12.75">
      <c r="A268" s="56"/>
      <c r="B268" s="57"/>
      <c r="C268" s="57"/>
      <c r="D268" s="57"/>
      <c r="E268" s="57"/>
      <c r="F268" s="56"/>
      <c r="G268" s="57"/>
      <c r="H268" s="56"/>
      <c r="I268" s="57"/>
      <c r="J268" s="57"/>
      <c r="K268" s="57"/>
      <c r="L268" s="58"/>
      <c r="M268" s="59"/>
    </row>
    <row r="269" spans="1:13" ht="12.75">
      <c r="A269" s="68" t="s">
        <v>195</v>
      </c>
      <c r="B269" s="69" t="s">
        <v>95</v>
      </c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</row>
    <row r="270" spans="1:13" ht="12.75">
      <c r="A270" s="56"/>
      <c r="B270" s="58" t="s">
        <v>138</v>
      </c>
      <c r="C270" s="70"/>
      <c r="D270" s="58" t="s">
        <v>139</v>
      </c>
      <c r="E270" s="70"/>
      <c r="F270" s="58" t="s">
        <v>150</v>
      </c>
      <c r="G270" s="70"/>
      <c r="H270" s="58" t="s">
        <v>134</v>
      </c>
      <c r="I270" s="70"/>
      <c r="J270" s="58"/>
      <c r="K270" s="57"/>
      <c r="L270" s="58"/>
      <c r="M270" s="59"/>
    </row>
    <row r="271" spans="1:13" ht="12.75">
      <c r="A271" s="71"/>
      <c r="B271" s="72">
        <v>13.39</v>
      </c>
      <c r="C271" s="71"/>
      <c r="D271" s="71">
        <v>6.38</v>
      </c>
      <c r="E271" s="71"/>
      <c r="F271" s="71">
        <v>0.05</v>
      </c>
      <c r="G271" s="71"/>
      <c r="H271" s="72">
        <f>ROUND(B271*D271*F271,2)</f>
        <v>4.27</v>
      </c>
      <c r="I271" s="71"/>
      <c r="J271" s="71"/>
      <c r="K271" s="71"/>
      <c r="L271" s="73"/>
      <c r="M271" s="74"/>
    </row>
    <row r="272" spans="1:13" ht="12.75">
      <c r="A272" s="56"/>
      <c r="B272" s="56"/>
      <c r="C272" s="57"/>
      <c r="D272" s="71"/>
      <c r="E272" s="57"/>
      <c r="F272" s="72"/>
      <c r="G272" s="57"/>
      <c r="H272" s="71"/>
      <c r="I272" s="57"/>
      <c r="J272" s="71"/>
      <c r="K272" s="57"/>
      <c r="L272" s="58" t="s">
        <v>10</v>
      </c>
      <c r="M272" s="59"/>
    </row>
    <row r="273" spans="1:13" ht="12.75">
      <c r="A273" s="56"/>
      <c r="B273" s="56"/>
      <c r="C273" s="56"/>
      <c r="D273" s="56"/>
      <c r="E273" s="56"/>
      <c r="F273" s="56"/>
      <c r="G273" s="56"/>
      <c r="H273" s="56"/>
      <c r="I273" s="56"/>
      <c r="J273" s="75"/>
      <c r="K273" s="56"/>
      <c r="L273" s="73">
        <f>SUM(H271)</f>
        <v>4.27</v>
      </c>
      <c r="M273" s="59" t="s">
        <v>14</v>
      </c>
    </row>
    <row r="274" spans="1:13" ht="12.75">
      <c r="A274" s="56"/>
      <c r="B274" s="57"/>
      <c r="C274" s="57"/>
      <c r="D274" s="57"/>
      <c r="E274" s="57"/>
      <c r="F274" s="56"/>
      <c r="G274" s="57"/>
      <c r="H274" s="56"/>
      <c r="I274" s="57"/>
      <c r="J274" s="57"/>
      <c r="K274" s="57"/>
      <c r="L274" s="58"/>
      <c r="M274" s="59"/>
    </row>
    <row r="275" spans="1:13" ht="12.75">
      <c r="A275" s="68" t="s">
        <v>196</v>
      </c>
      <c r="B275" s="69" t="s">
        <v>97</v>
      </c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</row>
    <row r="276" spans="1:13" ht="12.75">
      <c r="A276" s="56"/>
      <c r="B276" s="58" t="s">
        <v>138</v>
      </c>
      <c r="C276" s="70"/>
      <c r="D276" s="58" t="s">
        <v>139</v>
      </c>
      <c r="E276" s="70"/>
      <c r="F276" s="58" t="s">
        <v>150</v>
      </c>
      <c r="G276" s="70"/>
      <c r="H276" s="58" t="s">
        <v>134</v>
      </c>
      <c r="I276" s="70"/>
      <c r="J276" s="58"/>
      <c r="K276" s="57"/>
      <c r="L276" s="58"/>
      <c r="M276" s="59"/>
    </row>
    <row r="277" spans="1:13" ht="12.75">
      <c r="A277" s="71"/>
      <c r="B277" s="72">
        <v>13.39</v>
      </c>
      <c r="C277" s="71"/>
      <c r="D277" s="71">
        <v>6.38</v>
      </c>
      <c r="E277" s="71"/>
      <c r="F277" s="71">
        <v>0.05</v>
      </c>
      <c r="G277" s="71"/>
      <c r="H277" s="72">
        <f>ROUND(B277*D277*F277,2)</f>
        <v>4.27</v>
      </c>
      <c r="I277" s="71"/>
      <c r="J277" s="71"/>
      <c r="K277" s="71"/>
      <c r="L277" s="73"/>
      <c r="M277" s="74"/>
    </row>
    <row r="278" spans="1:13" ht="12.75">
      <c r="A278" s="56"/>
      <c r="B278" s="56"/>
      <c r="C278" s="57"/>
      <c r="D278" s="71"/>
      <c r="E278" s="57"/>
      <c r="F278" s="72"/>
      <c r="G278" s="57"/>
      <c r="H278" s="71"/>
      <c r="I278" s="57"/>
      <c r="J278" s="71"/>
      <c r="K278" s="57"/>
      <c r="L278" s="58" t="s">
        <v>10</v>
      </c>
      <c r="M278" s="59"/>
    </row>
    <row r="279" spans="1:13" ht="12.75">
      <c r="A279" s="56"/>
      <c r="B279" s="56"/>
      <c r="C279" s="56"/>
      <c r="D279" s="56"/>
      <c r="E279" s="56"/>
      <c r="F279" s="56"/>
      <c r="G279" s="56"/>
      <c r="H279" s="56"/>
      <c r="I279" s="56"/>
      <c r="J279" s="75"/>
      <c r="K279" s="56"/>
      <c r="L279" s="73">
        <f>SUM(H277)</f>
        <v>4.27</v>
      </c>
      <c r="M279" s="59" t="s">
        <v>14</v>
      </c>
    </row>
    <row r="280" spans="1:13" ht="12.75">
      <c r="A280" s="56"/>
      <c r="B280" s="57"/>
      <c r="C280" s="57"/>
      <c r="D280" s="57"/>
      <c r="E280" s="57"/>
      <c r="F280" s="56"/>
      <c r="G280" s="57"/>
      <c r="H280" s="56"/>
      <c r="I280" s="57"/>
      <c r="J280" s="57"/>
      <c r="K280" s="57"/>
      <c r="L280" s="58"/>
      <c r="M280" s="59"/>
    </row>
    <row r="281" spans="1:13" ht="12.75">
      <c r="A281" s="68" t="s">
        <v>197</v>
      </c>
      <c r="B281" s="69" t="s">
        <v>112</v>
      </c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</row>
    <row r="282" spans="1:13" ht="12.75">
      <c r="A282" s="56"/>
      <c r="B282" s="58" t="s">
        <v>138</v>
      </c>
      <c r="C282" s="70"/>
      <c r="D282" s="58"/>
      <c r="E282" s="70"/>
      <c r="F282" s="58"/>
      <c r="G282" s="70"/>
      <c r="H282" s="58"/>
      <c r="I282" s="70"/>
      <c r="J282" s="58"/>
      <c r="K282" s="57"/>
      <c r="L282" s="58"/>
      <c r="M282" s="59"/>
    </row>
    <row r="283" spans="1:13" ht="12.75">
      <c r="A283" s="71"/>
      <c r="B283" s="72">
        <f>'[1]QUANTITATIVOS'!B15</f>
        <v>9.43</v>
      </c>
      <c r="C283" s="71"/>
      <c r="D283" s="71"/>
      <c r="E283" s="71"/>
      <c r="F283" s="71"/>
      <c r="G283" s="71"/>
      <c r="H283" s="72"/>
      <c r="I283" s="71"/>
      <c r="J283" s="71"/>
      <c r="K283" s="71"/>
      <c r="L283" s="73"/>
      <c r="M283" s="74"/>
    </row>
    <row r="284" spans="1:13" ht="12.75">
      <c r="A284" s="56"/>
      <c r="B284" s="56"/>
      <c r="C284" s="57"/>
      <c r="D284" s="71"/>
      <c r="E284" s="57"/>
      <c r="F284" s="72"/>
      <c r="G284" s="57"/>
      <c r="H284" s="71"/>
      <c r="I284" s="57"/>
      <c r="J284" s="71"/>
      <c r="K284" s="57"/>
      <c r="L284" s="58" t="s">
        <v>10</v>
      </c>
      <c r="M284" s="59"/>
    </row>
    <row r="285" spans="1:13" ht="12.75">
      <c r="A285" s="56"/>
      <c r="B285" s="56"/>
      <c r="C285" s="56"/>
      <c r="D285" s="56"/>
      <c r="E285" s="56"/>
      <c r="F285" s="56"/>
      <c r="G285" s="56"/>
      <c r="H285" s="56"/>
      <c r="I285" s="56"/>
      <c r="J285" s="75"/>
      <c r="K285" s="56"/>
      <c r="L285" s="73">
        <f>SUM(B283)</f>
        <v>9.43</v>
      </c>
      <c r="M285" s="59" t="s">
        <v>16</v>
      </c>
    </row>
    <row r="286" spans="1:13" ht="12.75">
      <c r="A286" s="56"/>
      <c r="B286" s="57"/>
      <c r="C286" s="57"/>
      <c r="D286" s="57"/>
      <c r="E286" s="57"/>
      <c r="F286" s="56"/>
      <c r="G286" s="57"/>
      <c r="H286" s="56"/>
      <c r="I286" s="57"/>
      <c r="J286" s="57"/>
      <c r="K286" s="57"/>
      <c r="L286" s="58"/>
      <c r="M286" s="59"/>
    </row>
    <row r="287" spans="1:13" ht="12.75">
      <c r="A287" s="56"/>
      <c r="B287" s="57"/>
      <c r="C287" s="57"/>
      <c r="D287" s="57"/>
      <c r="E287" s="57"/>
      <c r="F287" s="56"/>
      <c r="G287" s="57"/>
      <c r="H287" s="56"/>
      <c r="I287" s="57"/>
      <c r="J287" s="57"/>
      <c r="K287" s="57"/>
      <c r="L287" s="58"/>
      <c r="M287" s="59"/>
    </row>
    <row r="288" spans="1:13" ht="12.75">
      <c r="A288" s="56"/>
      <c r="B288" s="57"/>
      <c r="C288" s="57"/>
      <c r="D288" s="57"/>
      <c r="E288" s="57"/>
      <c r="F288" s="56"/>
      <c r="G288" s="57"/>
      <c r="H288" s="56"/>
      <c r="I288" s="57"/>
      <c r="J288" s="57"/>
      <c r="K288" s="57"/>
      <c r="L288" s="58"/>
      <c r="M288" s="59"/>
    </row>
    <row r="289" spans="1:13" ht="12.75">
      <c r="A289" s="56"/>
      <c r="B289" s="57"/>
      <c r="C289" s="57"/>
      <c r="D289" s="57"/>
      <c r="E289" s="57"/>
      <c r="F289" s="56"/>
      <c r="G289" s="57"/>
      <c r="H289" s="56"/>
      <c r="I289" s="57"/>
      <c r="J289" s="57"/>
      <c r="K289" s="57"/>
      <c r="L289" s="58"/>
      <c r="M289" s="59"/>
    </row>
    <row r="290" spans="1:13" ht="12.75">
      <c r="A290" s="56"/>
      <c r="B290" s="57"/>
      <c r="C290" s="57"/>
      <c r="D290" s="57"/>
      <c r="E290" s="57"/>
      <c r="F290" s="56"/>
      <c r="G290" s="57"/>
      <c r="H290" s="56"/>
      <c r="I290" s="57"/>
      <c r="J290" s="57"/>
      <c r="K290" s="57"/>
      <c r="L290" s="58"/>
      <c r="M290" s="59"/>
    </row>
    <row r="291" spans="1:13" ht="12.75">
      <c r="A291" s="56"/>
      <c r="B291" s="57"/>
      <c r="C291" s="57"/>
      <c r="D291" s="57"/>
      <c r="E291" s="57"/>
      <c r="F291" s="56"/>
      <c r="G291" s="57"/>
      <c r="H291" s="56"/>
      <c r="I291" s="57"/>
      <c r="J291" s="57"/>
      <c r="K291" s="57"/>
      <c r="L291" s="58"/>
      <c r="M291" s="59"/>
    </row>
  </sheetData>
  <sheetProtection/>
  <mergeCells count="49">
    <mergeCell ref="B281:M281"/>
    <mergeCell ref="B245:M245"/>
    <mergeCell ref="B251:M251"/>
    <mergeCell ref="B257:M257"/>
    <mergeCell ref="B263:M263"/>
    <mergeCell ref="B269:M269"/>
    <mergeCell ref="B275:M275"/>
    <mergeCell ref="B219:M219"/>
    <mergeCell ref="B225:M225"/>
    <mergeCell ref="B226:M226"/>
    <mergeCell ref="B232:M232"/>
    <mergeCell ref="B238:M238"/>
    <mergeCell ref="B239:M239"/>
    <mergeCell ref="B181:M181"/>
    <mergeCell ref="B188:M188"/>
    <mergeCell ref="B194:M194"/>
    <mergeCell ref="B200:M200"/>
    <mergeCell ref="B206:M206"/>
    <mergeCell ref="B212:M212"/>
    <mergeCell ref="B133:M133"/>
    <mergeCell ref="B144:M144"/>
    <mergeCell ref="B150:M150"/>
    <mergeCell ref="B156:M156"/>
    <mergeCell ref="B168:M168"/>
    <mergeCell ref="B174:M174"/>
    <mergeCell ref="B72:M72"/>
    <mergeCell ref="B78:M78"/>
    <mergeCell ref="B87:M87"/>
    <mergeCell ref="B96:M96"/>
    <mergeCell ref="B105:M105"/>
    <mergeCell ref="B122:M122"/>
    <mergeCell ref="B46:M46"/>
    <mergeCell ref="B52:M52"/>
    <mergeCell ref="B53:M53"/>
    <mergeCell ref="B59:M59"/>
    <mergeCell ref="B60:M60"/>
    <mergeCell ref="B66:M66"/>
    <mergeCell ref="B10:M10"/>
    <mergeCell ref="B16:M16"/>
    <mergeCell ref="B22:M22"/>
    <mergeCell ref="B28:M28"/>
    <mergeCell ref="B34:M34"/>
    <mergeCell ref="B40:M40"/>
    <mergeCell ref="A1:M1"/>
    <mergeCell ref="A2:M2"/>
    <mergeCell ref="B4:M4"/>
    <mergeCell ref="B6:M6"/>
    <mergeCell ref="B8:M8"/>
    <mergeCell ref="B9:M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21.57421875" style="0" bestFit="1" customWidth="1"/>
    <col min="4" max="4" width="21.57421875" style="0" bestFit="1" customWidth="1"/>
  </cols>
  <sheetData>
    <row r="1" spans="1:9" ht="12.75">
      <c r="A1" t="s">
        <v>198</v>
      </c>
      <c r="D1" t="s">
        <v>199</v>
      </c>
      <c r="I1" t="s">
        <v>200</v>
      </c>
    </row>
    <row r="3" spans="1:10" ht="12.75">
      <c r="A3" t="s">
        <v>201</v>
      </c>
      <c r="B3">
        <v>0.7</v>
      </c>
      <c r="D3" t="s">
        <v>201</v>
      </c>
      <c r="E3">
        <v>0.7</v>
      </c>
      <c r="I3" t="s">
        <v>202</v>
      </c>
      <c r="J3">
        <v>1793</v>
      </c>
    </row>
    <row r="4" spans="1:10" ht="12.75">
      <c r="A4" t="s">
        <v>203</v>
      </c>
      <c r="B4">
        <v>0.39</v>
      </c>
      <c r="D4" t="s">
        <v>203</v>
      </c>
      <c r="E4">
        <v>0.39</v>
      </c>
      <c r="I4" t="s">
        <v>204</v>
      </c>
      <c r="J4">
        <v>1092</v>
      </c>
    </row>
    <row r="5" spans="1:5" ht="12.75">
      <c r="A5" t="s">
        <v>205</v>
      </c>
      <c r="B5">
        <v>7.955</v>
      </c>
      <c r="D5" t="s">
        <v>205</v>
      </c>
      <c r="E5">
        <v>7.955</v>
      </c>
    </row>
    <row r="6" spans="1:5" ht="12.75">
      <c r="A6" t="s">
        <v>206</v>
      </c>
      <c r="B6">
        <v>0.86</v>
      </c>
      <c r="D6" t="s">
        <v>206</v>
      </c>
      <c r="E6">
        <v>0.86</v>
      </c>
    </row>
    <row r="7" spans="1:9" ht="12.75">
      <c r="A7" t="s">
        <v>207</v>
      </c>
      <c r="B7">
        <v>0.2</v>
      </c>
      <c r="D7" t="s">
        <v>207</v>
      </c>
      <c r="E7">
        <v>0.2</v>
      </c>
      <c r="I7" t="s">
        <v>208</v>
      </c>
    </row>
    <row r="8" spans="1:10" ht="12.75">
      <c r="A8" t="s">
        <v>209</v>
      </c>
      <c r="B8">
        <v>0.2</v>
      </c>
      <c r="D8" t="s">
        <v>209</v>
      </c>
      <c r="E8">
        <v>0.2</v>
      </c>
      <c r="I8" t="s">
        <v>210</v>
      </c>
      <c r="J8">
        <v>12</v>
      </c>
    </row>
    <row r="9" spans="1:5" ht="12.75">
      <c r="A9" t="s">
        <v>211</v>
      </c>
      <c r="B9">
        <v>0.44</v>
      </c>
      <c r="D9" t="s">
        <v>211</v>
      </c>
      <c r="E9">
        <v>0.44</v>
      </c>
    </row>
    <row r="10" spans="1:5" ht="12.75">
      <c r="A10" t="s">
        <v>205</v>
      </c>
      <c r="B10">
        <v>0.66</v>
      </c>
      <c r="D10" t="s">
        <v>205</v>
      </c>
      <c r="E10">
        <v>0.66</v>
      </c>
    </row>
    <row r="13" spans="1:4" ht="12.75">
      <c r="A13" t="s">
        <v>212</v>
      </c>
      <c r="D13" t="s">
        <v>213</v>
      </c>
    </row>
    <row r="14" spans="1:5" ht="12.75">
      <c r="A14" t="s">
        <v>206</v>
      </c>
      <c r="B14">
        <v>7.495</v>
      </c>
      <c r="D14" t="s">
        <v>214</v>
      </c>
      <c r="E14">
        <v>0.0209</v>
      </c>
    </row>
    <row r="15" spans="1:5" ht="12.75">
      <c r="A15" t="s">
        <v>205</v>
      </c>
      <c r="B15">
        <v>9.4256</v>
      </c>
      <c r="D15" t="s">
        <v>215</v>
      </c>
      <c r="E15">
        <v>6</v>
      </c>
    </row>
    <row r="16" spans="1:2" ht="12.75">
      <c r="A16" t="s">
        <v>211</v>
      </c>
      <c r="B16">
        <v>0.07</v>
      </c>
    </row>
    <row r="19" spans="1:4" ht="12.75">
      <c r="A19" t="s">
        <v>83</v>
      </c>
      <c r="D19" t="s">
        <v>216</v>
      </c>
    </row>
    <row r="20" spans="1:5" ht="12.75">
      <c r="A20" t="s">
        <v>206</v>
      </c>
      <c r="B20">
        <v>1.115</v>
      </c>
      <c r="D20" t="s">
        <v>214</v>
      </c>
      <c r="E20">
        <v>0.1855</v>
      </c>
    </row>
    <row r="21" spans="1:4" ht="12.75">
      <c r="A21" t="s">
        <v>205</v>
      </c>
      <c r="B21">
        <f>B15</f>
        <v>9.4256</v>
      </c>
      <c r="D21" t="s">
        <v>205</v>
      </c>
    </row>
    <row r="22" spans="1:5" ht="12.75">
      <c r="A22" t="s">
        <v>211</v>
      </c>
      <c r="B22">
        <v>0.15</v>
      </c>
      <c r="D22" t="s">
        <v>217</v>
      </c>
      <c r="E22">
        <f>(7.5+31.21+46.28+2.97+2.83+0.81)/100</f>
        <v>0.916</v>
      </c>
    </row>
    <row r="25" spans="1:4" ht="12.75">
      <c r="A25" t="s">
        <v>218</v>
      </c>
      <c r="D25" t="s">
        <v>219</v>
      </c>
    </row>
    <row r="26" spans="1:5" ht="12.75">
      <c r="A26" t="s">
        <v>205</v>
      </c>
      <c r="B26">
        <f>B5</f>
        <v>7.955</v>
      </c>
      <c r="D26" t="s">
        <v>205</v>
      </c>
      <c r="E26">
        <f>E5</f>
        <v>7.955</v>
      </c>
    </row>
    <row r="27" spans="1:5" ht="12.75">
      <c r="A27" t="s">
        <v>206</v>
      </c>
      <c r="B27">
        <v>1.75</v>
      </c>
      <c r="D27" t="s">
        <v>206</v>
      </c>
      <c r="E27">
        <v>1.75</v>
      </c>
    </row>
    <row r="28" spans="1:5" ht="12.75">
      <c r="A28" t="s">
        <v>211</v>
      </c>
      <c r="B28">
        <v>0.15</v>
      </c>
      <c r="D28" t="s">
        <v>211</v>
      </c>
      <c r="E28">
        <v>0.15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Fontana</cp:lastModifiedBy>
  <cp:lastPrinted>2018-01-04T17:43:29Z</cp:lastPrinted>
  <dcterms:created xsi:type="dcterms:W3CDTF">2005-10-07T17:40:50Z</dcterms:created>
  <dcterms:modified xsi:type="dcterms:W3CDTF">2019-07-22T13:04:12Z</dcterms:modified>
  <cp:category/>
  <cp:version/>
  <cp:contentType/>
  <cp:contentStatus/>
</cp:coreProperties>
</file>