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11760" activeTab="0"/>
  </bookViews>
  <sheets>
    <sheet name="ADITIVO" sheetId="1" r:id="rId1"/>
    <sheet name="C F F" sheetId="2" r:id="rId2"/>
  </sheets>
  <externalReferences>
    <externalReference r:id="rId5"/>
  </externalReferences>
  <definedNames>
    <definedName name="_xlnm.Print_Area" localSheetId="0">'ADITIVO'!$A$1:$F$252</definedName>
    <definedName name="_xlnm.Print_Area" localSheetId="1">'C F F'!$A$1:$P$44</definedName>
    <definedName name="DESCEVP">#REF!</definedName>
    <definedName name="DESCMAD">#REF!</definedName>
    <definedName name="DESCMET">#REF!</definedName>
    <definedName name="RELATCOM">#REF!</definedName>
    <definedName name="RELATEVP">#REF!</definedName>
    <definedName name="RELATFAC">#REF!</definedName>
    <definedName name="RELATMAD">#REF!</definedName>
    <definedName name="RELATMET">#REF!</definedName>
    <definedName name="_xlnm.Print_Titles" localSheetId="0">'ADITIVO'!$1:$13</definedName>
    <definedName name="_xlnm.Print_Titles" localSheetId="1">'C F F'!$1:$7</definedName>
  </definedNames>
  <calcPr fullCalcOnLoad="1"/>
</workbook>
</file>

<file path=xl/sharedStrings.xml><?xml version="1.0" encoding="utf-8"?>
<sst xmlns="http://schemas.openxmlformats.org/spreadsheetml/2006/main" count="568" uniqueCount="420">
  <si>
    <t>ITEM</t>
  </si>
  <si>
    <t>DESCRIÇÃO DOS SERVIÇOS</t>
  </si>
  <si>
    <t>UN</t>
  </si>
  <si>
    <t>QUANTIDADE</t>
  </si>
  <si>
    <t>PREÇO TOTAL</t>
  </si>
  <si>
    <t xml:space="preserve">PREÇO UNITÁRIO </t>
  </si>
  <si>
    <t>TOTAL</t>
  </si>
  <si>
    <t>TOTAL DO ITEM</t>
  </si>
  <si>
    <t>PINTURA</t>
  </si>
  <si>
    <t xml:space="preserve">TOTAL GERAL </t>
  </si>
  <si>
    <t>M2</t>
  </si>
  <si>
    <t>M3</t>
  </si>
  <si>
    <t>DADOS CONTRATUAIS</t>
  </si>
  <si>
    <t>M</t>
  </si>
  <si>
    <t>KG</t>
  </si>
  <si>
    <t>CONCRETO</t>
  </si>
  <si>
    <t>ESQUADRIAS</t>
  </si>
  <si>
    <t>CHAPISCO</t>
  </si>
  <si>
    <t>02.00.000</t>
  </si>
  <si>
    <t>INFRA ESTRUTURA</t>
  </si>
  <si>
    <t>02.01.000</t>
  </si>
  <si>
    <t>ESCAVACAO</t>
  </si>
  <si>
    <t>02.01.001</t>
  </si>
  <si>
    <t>ESCAVACAO MANUAL - PROFUNDIDADE ATE 1.80 M</t>
  </si>
  <si>
    <t>02.01.010</t>
  </si>
  <si>
    <t>APILOAMENTO PARA SIMPLES REGULARIZACAO</t>
  </si>
  <si>
    <t>02.01.012</t>
  </si>
  <si>
    <t>LASTRO DE PEDRA BRITADA - 5CM</t>
  </si>
  <si>
    <t>02.02.000</t>
  </si>
  <si>
    <t>FUNDACAO PROFUNDA</t>
  </si>
  <si>
    <t>02.03.000</t>
  </si>
  <si>
    <t>FORMA</t>
  </si>
  <si>
    <t>02.03.001</t>
  </si>
  <si>
    <t>FORMA DE MADEIRA MACICA</t>
  </si>
  <si>
    <t>02.04.000</t>
  </si>
  <si>
    <t>ARMADURA</t>
  </si>
  <si>
    <t>02.04.002</t>
  </si>
  <si>
    <t>ACO CA 50 (A OU B) FYK= 500 M PA</t>
  </si>
  <si>
    <t>02.04.005</t>
  </si>
  <si>
    <t>TELA ARMADURA (MALHA ACO CA 60 FYK= 600 M PA)</t>
  </si>
  <si>
    <t>02.05.000</t>
  </si>
  <si>
    <t>02.05.018</t>
  </si>
  <si>
    <t>CONCRETO DOSADO E LANCADO FCK=25MPA</t>
  </si>
  <si>
    <t>03.00.000</t>
  </si>
  <si>
    <t>SUPER ESTRUTURA</t>
  </si>
  <si>
    <t>03.01.000</t>
  </si>
  <si>
    <t>03.01.002</t>
  </si>
  <si>
    <t>FORMAS PLANAS PLASTIFICADA PARA CONCRETO APARENTE</t>
  </si>
  <si>
    <t>03.02.000</t>
  </si>
  <si>
    <t>03.02.002</t>
  </si>
  <si>
    <t>03.02.005</t>
  </si>
  <si>
    <t>03.03.000</t>
  </si>
  <si>
    <t>03.03.018</t>
  </si>
  <si>
    <t>03.03.026</t>
  </si>
  <si>
    <t>CONCRETO DOSADO,BOMBEADO E LANCADO FCK 25 MPA</t>
  </si>
  <si>
    <t>04.00.000</t>
  </si>
  <si>
    <t>ALVENARIA E OUTROS ELEMENTOS DIVISORIOS</t>
  </si>
  <si>
    <t>04.01.000</t>
  </si>
  <si>
    <t>ALVENARIA</t>
  </si>
  <si>
    <t>04.01.033</t>
  </si>
  <si>
    <t>ALVENARIA DE BLOCO DE CONCRETO 14X19X39 CM CLASSE C</t>
  </si>
  <si>
    <t>04.01.045</t>
  </si>
  <si>
    <t>CONCRETO GROUT, PREPARADO NO LOCAL, LANÇADO E ADENSADO</t>
  </si>
  <si>
    <t>04.01.046</t>
  </si>
  <si>
    <t>ARMADURA CA 50 PARA PAREDE AUTO-PORTANTE</t>
  </si>
  <si>
    <t>04.03.000</t>
  </si>
  <si>
    <t>PLACAS DIVISORIAS</t>
  </si>
  <si>
    <t>04.03.005</t>
  </si>
  <si>
    <t>DV-06 DIVISORIA DE GRANILITE SANITARIO INFANTIL H=1,20M</t>
  </si>
  <si>
    <t>05.00.000</t>
  </si>
  <si>
    <t>ELEMENTOS DE MADEIRA/COMPONENTES ESPECIAIS</t>
  </si>
  <si>
    <t>05.01.000</t>
  </si>
  <si>
    <t>PORTAS/BATENTES/FERRAGENS</t>
  </si>
  <si>
    <t>05.01.004</t>
  </si>
  <si>
    <t>PM-04 PORTA DE MADEIRA SARRAFEADA P/ PINT. BAT. MADEIRA L=82CM</t>
  </si>
  <si>
    <t>05.05.000</t>
  </si>
  <si>
    <t>OUTROS COMPONENTES PADRONIZADOS</t>
  </si>
  <si>
    <t>05.05.040</t>
  </si>
  <si>
    <t>05.05.075</t>
  </si>
  <si>
    <t>05.05.101</t>
  </si>
  <si>
    <t>06.00.000</t>
  </si>
  <si>
    <t>ELEMENTOS METALICOS/COMPONENTES ESPECIAIS</t>
  </si>
  <si>
    <t>06.01.000</t>
  </si>
  <si>
    <t>ESQUADRIAS METALICAS</t>
  </si>
  <si>
    <t>06.03.000</t>
  </si>
  <si>
    <t>OUTROS ELEMENTOS METALICOS</t>
  </si>
  <si>
    <t>06.03.003</t>
  </si>
  <si>
    <t>AF-01 ALCAPAO PARA LAJE DE FORRO</t>
  </si>
  <si>
    <t>06.03.024</t>
  </si>
  <si>
    <t>TP-12 TELA DE PROTECAO REMOVIVEL</t>
  </si>
  <si>
    <t>07.00.000</t>
  </si>
  <si>
    <t>COBERTURA</t>
  </si>
  <si>
    <t>07.01.000</t>
  </si>
  <si>
    <t>ESTRUTURA DE COBERTURA EM MADEIRA DE LEI</t>
  </si>
  <si>
    <t>07.03.000</t>
  </si>
  <si>
    <t>07.04.000</t>
  </si>
  <si>
    <t>PECAS PARA COBERTURA</t>
  </si>
  <si>
    <t>08.00.000</t>
  </si>
  <si>
    <t>INSTALACOES HIDRAULICAS</t>
  </si>
  <si>
    <t>08.02.000</t>
  </si>
  <si>
    <t>ABRIGO E REDE DE GAS</t>
  </si>
  <si>
    <t>08.02.016</t>
  </si>
  <si>
    <t>PROTECAO ANTICORROSIVA PARA RAMAIS SOB A TERRA</t>
  </si>
  <si>
    <t>08.02.040</t>
  </si>
  <si>
    <t>TUBO ACO GALV NBR5590-CLASSE PESADA DN 20MM (3/4") INCL CONEXOES</t>
  </si>
  <si>
    <t>08.03.000</t>
  </si>
  <si>
    <t>REDE DE AGUA FRIA: TUBULACOES</t>
  </si>
  <si>
    <t>08.03.016</t>
  </si>
  <si>
    <t>TUBO PVC RÍGIDO JUNTA SOLDÁVEL DE 25 INCL CONEXÕES</t>
  </si>
  <si>
    <t>08.03.017</t>
  </si>
  <si>
    <t>TUBO PVC RÍGIDO JUNTA SOLDÁVEL DE 32 INCL CONEXÕES</t>
  </si>
  <si>
    <t>08.03.019</t>
  </si>
  <si>
    <t>TUBO PVC RÍGIDO JUNTA SOLDÁVEL DE 50 INCL CONEXÕES</t>
  </si>
  <si>
    <t>08.04.000</t>
  </si>
  <si>
    <t>REDE DE AGUA FRIA: DEMAIS SERVICOS</t>
  </si>
  <si>
    <t>08.04.006</t>
  </si>
  <si>
    <t>REGISTRO DE GAVETA BRUTO DN 50MM (2")</t>
  </si>
  <si>
    <t>08.04.023</t>
  </si>
  <si>
    <t>REGISTRO DE GAVETA COM CANOPLA CROMADA DN 25MM (1")</t>
  </si>
  <si>
    <t>08.04.024</t>
  </si>
  <si>
    <t>REGISTRO DE GAVETA COM CANOPLA CROMADA DN 32MM (1 1/4")</t>
  </si>
  <si>
    <t>08.04.032</t>
  </si>
  <si>
    <t>REGISTRO DE PRESSAO C/ CANOPLA CROMADA DN 20MM (3/4")</t>
  </si>
  <si>
    <t>08.04.044</t>
  </si>
  <si>
    <t>VALVULA DE DESCARGA C/ REG INCORP DN=40MM(1 1/2) ACAB ANTIVANDALISMO</t>
  </si>
  <si>
    <t>08.08.000</t>
  </si>
  <si>
    <t>COMBATE A INCENDIO : DEMAIS SERVIÇOS</t>
  </si>
  <si>
    <t>08.08.046</t>
  </si>
  <si>
    <t>EXTINTORES MANUAIS PO QUIMICO SECO COM CAPACIDADE DE 4 KG</t>
  </si>
  <si>
    <t>08.08.050</t>
  </si>
  <si>
    <t>EXTINTORES MANUAIS DE AGUA PRESSURIZADA CAP DE 10 L</t>
  </si>
  <si>
    <t>08.09.000</t>
  </si>
  <si>
    <t>REDE DE ESGOTO: TUBULACOES</t>
  </si>
  <si>
    <t>08.09.016</t>
  </si>
  <si>
    <t>TUBO PVC NORMAL "SN" JUNTA ELÁSTICA DN 50 INCL CONEXÕES</t>
  </si>
  <si>
    <t>08.09.018</t>
  </si>
  <si>
    <t>TUBO PVC NORMAL "SN" JUNTA ELÁSTICA DN 100 INCL CONEXÕES</t>
  </si>
  <si>
    <t>08.10.000</t>
  </si>
  <si>
    <t>REDE DE ESGOTO: DEMAIS SERVICOS</t>
  </si>
  <si>
    <t>08.12.000</t>
  </si>
  <si>
    <t>08.14.000</t>
  </si>
  <si>
    <t>RESERVATORIO: INSTALACOES - DEMAIS SERVICOS</t>
  </si>
  <si>
    <t>08.14.004</t>
  </si>
  <si>
    <t>REGISTRO DE GAVETA BRUTO DN 32MM (1 1/4")</t>
  </si>
  <si>
    <t>08.14.046</t>
  </si>
  <si>
    <t>TORNEIRA DE BOIA EM LATAO (BOIA PLAST) DN 25MM (1")</t>
  </si>
  <si>
    <t>08.16.000</t>
  </si>
  <si>
    <t>LOUCAS</t>
  </si>
  <si>
    <t>08.16.003</t>
  </si>
  <si>
    <t>BACIA SANITÁRIA INFANTIL</t>
  </si>
  <si>
    <t>08.16.010</t>
  </si>
  <si>
    <t>LAVATORIO DE LOUCA BRANCA SEM COLUNA C/ TORNEIRA DE FECHAM AUTOMATICO</t>
  </si>
  <si>
    <t>08.16.051</t>
  </si>
  <si>
    <t>SABONETEIRA DE LOUCA BRANCA DE 15X15 CM</t>
  </si>
  <si>
    <t>08.16.065</t>
  </si>
  <si>
    <t>PAPELEIRA DE LOUCA BRANCA DE 15X15CM</t>
  </si>
  <si>
    <t>08.17.000</t>
  </si>
  <si>
    <t>APARELHOS E METAIS</t>
  </si>
  <si>
    <t>08.17.037</t>
  </si>
  <si>
    <t>CHUVEIRO ANTIVANDALISMO</t>
  </si>
  <si>
    <t>08.17.049</t>
  </si>
  <si>
    <t>PURIFICADOR/BEBEDOURO DE AGUA REFRIGERADA</t>
  </si>
  <si>
    <t>09.00.000</t>
  </si>
  <si>
    <t>INSTALACOES ELETRICAS</t>
  </si>
  <si>
    <t>DISJUNTOR BIPOLAR TERMOMAGNETICO 2X10A A 2X50A</t>
  </si>
  <si>
    <t>09.05.000</t>
  </si>
  <si>
    <t>09.05.047</t>
  </si>
  <si>
    <t>QUADRO DISTRIBUICAO, DISJ. GERAL 60A P/ 14 A 20 DISJS.</t>
  </si>
  <si>
    <t>09.05.070</t>
  </si>
  <si>
    <t>09.05.073</t>
  </si>
  <si>
    <t>DISJUNTOR UNIPOLAR TERMOMAGNETICO 1X10A A 1X30A</t>
  </si>
  <si>
    <t>09.07.000</t>
  </si>
  <si>
    <t>REDE DE BAIXA TENSAO: ENFIACAO</t>
  </si>
  <si>
    <t>09.07.004</t>
  </si>
  <si>
    <t>FIO DE 2,50 MM2 - 750 V DE ISOLACAO</t>
  </si>
  <si>
    <t>09.07.006</t>
  </si>
  <si>
    <t>FIO DE 6 MM2 - 750 V DE ISOLACAO</t>
  </si>
  <si>
    <t>09.07.012</t>
  </si>
  <si>
    <t>CABO DE 16 MM2 - 750 V DE ISOLACAO</t>
  </si>
  <si>
    <t>09.08.000</t>
  </si>
  <si>
    <t>PONTOS DE: INTERRUPTORES E TOMADAS</t>
  </si>
  <si>
    <t>09.08.067</t>
  </si>
  <si>
    <t>INTERRUPTOR 1 TECLA BIPOLAR SIMPLES CAIXA 4"X2"- ELETR PVC RIGIDO</t>
  </si>
  <si>
    <t>09.08.069</t>
  </si>
  <si>
    <t>2 INTERRUPTORES 1 TECLA BIPOLAR SIMPLES CAIXA 4"X4"-ELETR PVC RIGIDO</t>
  </si>
  <si>
    <t>09.08.079</t>
  </si>
  <si>
    <t>09.09.000</t>
  </si>
  <si>
    <t>LUMINARIAS INTERNAS</t>
  </si>
  <si>
    <t>09.09.060</t>
  </si>
  <si>
    <t>IL-60 LUMINARIA DE SOBREPOR C/REFLETOR E ALETAS P/LAMP.FLUORESCENTE (2X32W)</t>
  </si>
  <si>
    <t>09.09.083</t>
  </si>
  <si>
    <t>IL-83 ILUMINAÇÃO AUTONOMA DE EMERGÊNCIA - LED</t>
  </si>
  <si>
    <t>09.10.000</t>
  </si>
  <si>
    <t>CENTRO DE LUZ</t>
  </si>
  <si>
    <t>09.10.003</t>
  </si>
  <si>
    <t>CENTRO DE LUZ EM CAIXA FM ELETRODUTO DE PVC</t>
  </si>
  <si>
    <t>09.11.000</t>
  </si>
  <si>
    <t>ILUMINACAO EXTERNA</t>
  </si>
  <si>
    <t>09.12.000</t>
  </si>
  <si>
    <t>APARELHOS ELETRICOS</t>
  </si>
  <si>
    <t>09.12.001</t>
  </si>
  <si>
    <t>EX-01 EXAUSTOR AXIAL DN 40CM</t>
  </si>
  <si>
    <t>12.00.000</t>
  </si>
  <si>
    <t>REVESTIMENTOS: TETO E PAREDE</t>
  </si>
  <si>
    <t>12.01.000</t>
  </si>
  <si>
    <t>REVESTIMENTO DE TETO</t>
  </si>
  <si>
    <t>12.01.001</t>
  </si>
  <si>
    <t>12.01.006</t>
  </si>
  <si>
    <t>EMBOCO DESEMPENADO</t>
  </si>
  <si>
    <t>12.02.000</t>
  </si>
  <si>
    <t>REVESTIMENTO DE PAREDES INTERNAS</t>
  </si>
  <si>
    <t>12.02.002</t>
  </si>
  <si>
    <t>12.02.005</t>
  </si>
  <si>
    <t>EMBOCO</t>
  </si>
  <si>
    <t>12.02.006</t>
  </si>
  <si>
    <t>12.02.009</t>
  </si>
  <si>
    <t>REVESTIMENTO COM GESSO</t>
  </si>
  <si>
    <t>12.02.036</t>
  </si>
  <si>
    <t>REVESTIMENTO COM AZULEJOS LISOS, BRANCO BRILHANTE</t>
  </si>
  <si>
    <t>12.02.044</t>
  </si>
  <si>
    <t>PERFIL CANTONEIRA EM ALUMINIO PARA REBOCO</t>
  </si>
  <si>
    <t>12.04.000</t>
  </si>
  <si>
    <t>REVESTIMENTO DE PAREDES EXTERNAS</t>
  </si>
  <si>
    <t>12.04.004</t>
  </si>
  <si>
    <t>12.04.006</t>
  </si>
  <si>
    <t>13.00.000</t>
  </si>
  <si>
    <t>PISOS INTERNOS / RODAPES / PEITORIS</t>
  </si>
  <si>
    <t>13.01.017</t>
  </si>
  <si>
    <t>ARGAMASSA DE REGULARIZACAO CIM/AREIA 1:3 ESP=2,50CM</t>
  </si>
  <si>
    <t>13.02.000</t>
  </si>
  <si>
    <t>REVESTIMENTO DE PISOS</t>
  </si>
  <si>
    <t>13.06.000</t>
  </si>
  <si>
    <t>REVESTIMENTO DE SOLEIRAS</t>
  </si>
  <si>
    <t>13.06.082</t>
  </si>
  <si>
    <t>SO-22 SOLEIRA DE GRANITO EM NIVEL 1 PEÇA (L= 14 A 17CM)</t>
  </si>
  <si>
    <t>14.00.000</t>
  </si>
  <si>
    <t>VIDROS</t>
  </si>
  <si>
    <t>14.01.000</t>
  </si>
  <si>
    <t>14.01.002</t>
  </si>
  <si>
    <t>VIDRO LISO COMUM INCOLOR DE 3MM</t>
  </si>
  <si>
    <t>14.02.000</t>
  </si>
  <si>
    <t>ESPELHOS</t>
  </si>
  <si>
    <t>14.02.001</t>
  </si>
  <si>
    <t>EP-01 ESPELHO</t>
  </si>
  <si>
    <t>15.00.000</t>
  </si>
  <si>
    <t>15.02.000</t>
  </si>
  <si>
    <t>FORROS / PAREDES INTERNAS</t>
  </si>
  <si>
    <t>15.02.005</t>
  </si>
  <si>
    <t>15.02.025</t>
  </si>
  <si>
    <t>TINTA LATEX STANDARD</t>
  </si>
  <si>
    <t>15.03.000</t>
  </si>
  <si>
    <t>ESMALTE COM MASSA NIVELADORA EM ESQUADRIAS DE MADEIRA</t>
  </si>
  <si>
    <t>15.03.021</t>
  </si>
  <si>
    <t>ESMALTE EM ESQUADRIAS DE FERRO</t>
  </si>
  <si>
    <t>15.03.060</t>
  </si>
  <si>
    <t>FACE EXTERNA DE CALHAS/CONDUTORES COM TINTA SINTETICA (ESMALTE)</t>
  </si>
  <si>
    <t>15.04.000</t>
  </si>
  <si>
    <t>EXTERNA</t>
  </si>
  <si>
    <t>15.04.006</t>
  </si>
  <si>
    <t>16.00.000</t>
  </si>
  <si>
    <t>SERVICOS COMPLEMENTARES</t>
  </si>
  <si>
    <t>16.01.000</t>
  </si>
  <si>
    <t>FECHO:MUROS/ALAMBRADOS/PORTOES</t>
  </si>
  <si>
    <t>16.02.000</t>
  </si>
  <si>
    <t>PISOS</t>
  </si>
  <si>
    <t>16.02.068</t>
  </si>
  <si>
    <t>DEGRAU DE CONCRETO ARMADO Fck 25MPa DESEMPENADO E=6CM INCLUSIVE LASTRO DE BRITA</t>
  </si>
  <si>
    <t>16.03.000</t>
  </si>
  <si>
    <t>GRAMADOS/PAISAGISMO</t>
  </si>
  <si>
    <t>16.03.006</t>
  </si>
  <si>
    <t>GRAMA SAO CARLOS EM PLACAS</t>
  </si>
  <si>
    <t>16.06.000</t>
  </si>
  <si>
    <t>COMPLEMENTOS EXTERNOS/CANTEIRO DE OBRA/ALAMBRADO</t>
  </si>
  <si>
    <t>16.06.051</t>
  </si>
  <si>
    <t>CANTEIRO DE OBRAS - LARG 3.30M</t>
  </si>
  <si>
    <t>FORNECIMENTO E INSTALAÇAO DE PLACAS DE OBRA</t>
  </si>
  <si>
    <t>16.06.092</t>
  </si>
  <si>
    <t>INSTALACÃO DE FOGAO INDUSTRIAL</t>
  </si>
  <si>
    <t>16.08.000</t>
  </si>
  <si>
    <t>REDE E TRATAMENTO DE ESGOTO</t>
  </si>
  <si>
    <t>16.08.026</t>
  </si>
  <si>
    <t>CI-02 CAIXA DE INSPEÇÃO 80X80CM PARA ESGOTO</t>
  </si>
  <si>
    <t>16.08.027</t>
  </si>
  <si>
    <t>CG-01 CAIXA DE GORDURA EM ALVENARIA</t>
  </si>
  <si>
    <t>16.08.028</t>
  </si>
  <si>
    <t>CI-01 CAIXA DE INSPECAO 60X60CM PARA ESGOTO</t>
  </si>
  <si>
    <t>16.11.000</t>
  </si>
  <si>
    <t>LIMPEZA FINAL</t>
  </si>
  <si>
    <t>16.11.005</t>
  </si>
  <si>
    <t>LIMPEZA DA OBRA</t>
  </si>
  <si>
    <t>LIMPEZA ENTULHO ACONDICIONADO AREA CRECHE</t>
  </si>
  <si>
    <t>04.01.042</t>
  </si>
  <si>
    <t xml:space="preserve">ALVENARIA DE BLOCO CERAMICO PORTANTE E=14CM </t>
  </si>
  <si>
    <t>02.02.071</t>
  </si>
  <si>
    <t>ESTACA TIPO HELICE DN 30 CM</t>
  </si>
  <si>
    <t>LAJE PRE-FABRICADA VIGOTA TRELICADA UNIDIRECIONAL LT12-100KGF/M2 - LAJE DE FORRO</t>
  </si>
  <si>
    <t>03.03.029</t>
  </si>
  <si>
    <t>LAJE PRE-FABRICADA VIGOTA TRELICADA UNIDIRECIONAL LT20-500KGF/M2</t>
  </si>
  <si>
    <t>07.01.002</t>
  </si>
  <si>
    <t>EM TESOURAS PARA TELHAS CERAMICAS - VAOS DE 7.01 A 10.00 M</t>
  </si>
  <si>
    <t>07.03.110</t>
  </si>
  <si>
    <t>TELHA CERAMICA TIPO ROMANA</t>
  </si>
  <si>
    <t>07.04.001</t>
  </si>
  <si>
    <t>CUMEEIRA E ESPIGAO EMBOCADOS PARA TELHA CERAMICA</t>
  </si>
  <si>
    <t>13.02.069</t>
  </si>
  <si>
    <t>PORCELANATO ESMALTADO</t>
  </si>
  <si>
    <t>13.05.022</t>
  </si>
  <si>
    <t>RODAPE PORCELANATO ESMALTADO 7CM</t>
  </si>
  <si>
    <t>16.04.000</t>
  </si>
  <si>
    <t>FECHAMENTO EM ALAMBRADO</t>
  </si>
  <si>
    <t>16.04.034</t>
  </si>
  <si>
    <t>FQ-02 ALAMBRADO SOBRE DIVISA</t>
  </si>
  <si>
    <t>06.01.072</t>
  </si>
  <si>
    <t>CAIXILHOS DE ALUMINIO ANODIZADO MARRON -BASCULANTES</t>
  </si>
  <si>
    <t>16.01.045</t>
  </si>
  <si>
    <t>16.01.046</t>
  </si>
  <si>
    <t>PORTÃO EM CHAPA DE AÇO - DEPÓSITO INFERIOR</t>
  </si>
  <si>
    <t>07.02.000</t>
  </si>
  <si>
    <t>ESTRUTURA DE COBERTURA EM AÇO</t>
  </si>
  <si>
    <t>COBERTURA PLANA EM CHAPA DE POLICARBONATO ALVEOLAR 10 MM</t>
  </si>
  <si>
    <t>16.32.120 CPOS</t>
  </si>
  <si>
    <t>08.12.016</t>
  </si>
  <si>
    <t>CALHA OU AGUA FURTADA EM CHAPA GALV. N 24 - CORTE 0,50M</t>
  </si>
  <si>
    <t>CALHAS E CONDUTORES</t>
  </si>
  <si>
    <t>08.12.007</t>
  </si>
  <si>
    <t>LIGACAO CALHA CONDUTOR DE CHAPA ACO GALVANIZADO N.24 DIAMETRO DE 3"</t>
  </si>
  <si>
    <t>08.12.001</t>
  </si>
  <si>
    <t>CONDUTOR EM CHAPA GALVANIZADA N 24 DESENV. 0,25M</t>
  </si>
  <si>
    <t>07.04.114</t>
  </si>
  <si>
    <t>RUFO DENTADO ACO GALV NATURAL E=0,65MM CORTE ATE 600MM</t>
  </si>
  <si>
    <t>15.03.011</t>
  </si>
  <si>
    <t>08.10.007</t>
  </si>
  <si>
    <t>CAIXA SIFONADA DE PVC DN 150X150X50MM COM GRELHA DE PVC CROMADO</t>
  </si>
  <si>
    <t>02.02.094</t>
  </si>
  <si>
    <t>TAXA DE MOBILIZACAO DE EQUIPAMENTO PARA ESTACA TIPO HELICE</t>
  </si>
  <si>
    <t>04.02.014</t>
  </si>
  <si>
    <t>ELEMENTO VAZADO DE CONCRETO TIPO QUADRICULADO 16 FUROS C/ALETAS INCLINADAS</t>
  </si>
  <si>
    <t>16.02.066</t>
  </si>
  <si>
    <t>16.06.078</t>
  </si>
  <si>
    <t>16.30.010</t>
  </si>
  <si>
    <t>TAPUME H=225CM APOIADO NO TERRENO E PINTURA LATEX FACE EXTERNA COM LOGOTIPO</t>
  </si>
  <si>
    <t>07.02.016</t>
  </si>
  <si>
    <t>FORNECIMENTO E MONTAGEM DE ESTRUTURA METALICA COM AÇO RESISTENTE A CORROSAO</t>
  </si>
  <si>
    <t>(ASTM A709/A588)</t>
  </si>
  <si>
    <t>TOMADA 2P+T PADRAO NBR 14136 CORRENTE 10A-110V-ELETR. PVC RÍGIDO - SALAS DE AULA E OUTROS</t>
  </si>
  <si>
    <t>TOMADA 2P+T PADRAO NBR 14136 CORRENTE 10A-220V-ELETR. PVC RÍGIDO - CHUVEIROS E TORNEIRA ELÉRICA</t>
  </si>
  <si>
    <t>TOMADA 2P+T PADRAO NBR 14136 CORRENTE 10A-110V-ELETR. PVC RÍGIDO - ILUMINAÇÃO DE EMERGÊNCIA</t>
  </si>
  <si>
    <t>09.11.040</t>
  </si>
  <si>
    <t>IL-100 PROJETOR LED 50W C/DIFUSOR DE VIDRO TEMPERADO</t>
  </si>
  <si>
    <t>09.05.036</t>
  </si>
  <si>
    <t>ELETRODUTO EM POLIETILENO DE 25MM-INCLUSIVE CONEXOES</t>
  </si>
  <si>
    <t>09.05.071</t>
  </si>
  <si>
    <t>DISJUNTOR BIPOLAR TERMOMAGNETICO 2X60A A 2X100A</t>
  </si>
  <si>
    <t>PM-04 PORTA DE MADEIRA SARRAFEADA P/ PINT. BAT. MADEIRA L=82CM BOXES DOS BANHEIROS</t>
  </si>
  <si>
    <t>PA.11 - PORTA EM ALUMÍNIO ANODIZADO, MEIO VIDRO, DE ABRIR, 2 FOLHAS</t>
  </si>
  <si>
    <t>8-01-40              siurb</t>
  </si>
  <si>
    <t>PISO DE CONCRETO ARMADO Fck 25MPa DESEMPENAMENTO MECÂNICO E=10CM - ESTACIONAMENTO</t>
  </si>
  <si>
    <t>06.03.104</t>
  </si>
  <si>
    <t>CO-38 CORRIMÃO SIMPLES COM MONTANTE VERTICAL AÇO GALVANIZADO COM PINTURA ESMALTE</t>
  </si>
  <si>
    <t>08.14.103</t>
  </si>
  <si>
    <t>CAIXA DÁGUA CÔNICA POLIETILENO CAPACIDADE DE 1000L INCLUSIVE TAMPA</t>
  </si>
  <si>
    <t>UM</t>
  </si>
  <si>
    <t>BS-05 BANCADA PARA COZINHA - GRANITO POLIDO 20MM - COZINHA</t>
  </si>
  <si>
    <t>PR-09 PRATELEIRA EM GRANILITE - L=55CM - DEPOSITO</t>
  </si>
  <si>
    <t>CC-01 CUBA INOX (60X50X30CM) INCLUSIVE VÁLVULA AMERICANA-GRANITO - COZINHA</t>
  </si>
  <si>
    <t>BS-05 BANCADA PARA COZINHA - GRANITO POLIDO 20MM -LACTÁRIO</t>
  </si>
  <si>
    <t>04.03.028</t>
  </si>
  <si>
    <t>MINERAL. FORNECIDA E INSTALADA</t>
  </si>
  <si>
    <t>DIVISORIA DE PLACA DE GESSO ACARTONADO STANDARD 15MM ESPESSURA 100/70 COM LÃ - LACTÁRIO</t>
  </si>
  <si>
    <t>REDE DE BAIXA TENSAO: DUTO/QUADROS PARCIAIS LUZ</t>
  </si>
  <si>
    <t>10-14-66 SIURB</t>
  </si>
  <si>
    <t>10-14-52 SIURB</t>
  </si>
  <si>
    <t>DISPENSER PAPEL TOALHA, DE PAREDE, MANUAL, PARA SANITÁRIOS - ABS - ALTO IMPACTO - BANHEIROS, COZINHA E LACTARIO</t>
  </si>
  <si>
    <t>DISPENSER DE SABÃO, DE PAREDE, MANUAL, PARA SANITÁRIOS, ABS, ALTO IMPACTO, COM RESERVATÓRIO - BANHEIROS, COZINHA E LACTÁRIO</t>
  </si>
  <si>
    <t>TINTA LATEX - FORRO</t>
  </si>
  <si>
    <t>TINTA LATEX STANDARD - PAREDE</t>
  </si>
  <si>
    <t>01.01.000</t>
  </si>
  <si>
    <t>LIMPEZA DO TERRENO</t>
  </si>
  <si>
    <t>01.01.022</t>
  </si>
  <si>
    <t>CORTE, RECORTE E REMOÇÃO DE ÁRVORES INCL.RAIZES 30CM&lt;DIAM&lt;45CM</t>
  </si>
  <si>
    <t>01.00.000</t>
  </si>
  <si>
    <t>RETIRADA DE ÁRVORES</t>
  </si>
  <si>
    <r>
      <t xml:space="preserve">OBJETO: </t>
    </r>
    <r>
      <rPr>
        <sz val="10"/>
        <rFont val="Arial"/>
        <family val="2"/>
      </rPr>
      <t>EXECUÇÃO DE OBRAS DE REFORMA E  AMPLIAÇÃO DA ESCOLA MUNICIPAL OVÍDIA PESSANHA</t>
    </r>
  </si>
  <si>
    <t>16.80.098</t>
  </si>
  <si>
    <t>RETIRADA DE ENTULHO</t>
  </si>
  <si>
    <t>16.80.104</t>
  </si>
  <si>
    <t>TRANSPORTE POR CAMINHÃO PARA ÁREA DE TRANSBORDO DE RESÍDUOS DE OBRA</t>
  </si>
  <si>
    <t>KM</t>
  </si>
  <si>
    <t>M³</t>
  </si>
  <si>
    <t>05.09.006 CPOS</t>
  </si>
  <si>
    <t>TAXA DE DESTINAÇÃO DE RESÍDUO SÓLIDO EM ATERRO, TIPO INERTE</t>
  </si>
  <si>
    <t>T</t>
  </si>
  <si>
    <t xml:space="preserve"> </t>
  </si>
  <si>
    <t xml:space="preserve">CRONOGRAMA FÍSICO FINANCEIRO </t>
  </si>
  <si>
    <t>SERVIÇOS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</si>
  <si>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</si>
  <si>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</si>
  <si>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</si>
  <si>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</si>
  <si>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</si>
  <si>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</si>
  <si>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</si>
  <si>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</si>
  <si>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</si>
  <si>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</si>
  <si>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</si>
  <si>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</si>
  <si>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 xml:space="preserve">T O T A L </t>
  </si>
  <si>
    <t>16.80.00</t>
  </si>
  <si>
    <r>
      <t>LOCAL:</t>
    </r>
    <r>
      <rPr>
        <sz val="10"/>
        <rFont val="Arial"/>
        <family val="2"/>
      </rPr>
      <t xml:space="preserve"> RUA FRANCISCO ROMEIRO, Nº 50 -  VILA CAPIVARI - CAMPOS DO JORDÃO</t>
    </r>
  </si>
  <si>
    <t>PORTÃO EM GRADIL ELETROFUNDIDO (1,00X2,10)X3 / (3,00 x 2,00)X2</t>
  </si>
  <si>
    <t>01.17.061 CPOS</t>
  </si>
  <si>
    <t>PROJETO EXECUTIVO DE ESTRUTURA, FORMATO A0</t>
  </si>
  <si>
    <t>01.17.121 CPOS</t>
  </si>
  <si>
    <t>PROJETO EXECUTIVO DEINSTALAÇÕES ELÉTRICAS, FORMATO A0</t>
  </si>
  <si>
    <t>01.21.010 CPOS</t>
  </si>
  <si>
    <t>TAXA DE MOBILIZAÇÃO E DESMOBILIZAÇÃO DE EQUIPAMENTO PARA EXECUÇÃO DE SONDAGEM</t>
  </si>
  <si>
    <t>TX</t>
  </si>
  <si>
    <t>01.21.110 CPOS</t>
  </si>
  <si>
    <t xml:space="preserve">SONDAGEM DO TERRENO À PERCUSSÃO 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</si>
</sst>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-* #,##0.000_-;\-* #,##0.00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-* #,##0.000000_-;\-* #,##0.000000_-;_-* &quot;-&quot;??_-;_-@_-"/>
    <numFmt numFmtId="169" formatCode="_(* #,##0.00_);_(* \(#,##0.00\);_(* &quot;-&quot;??_);_(@_)"/>
    <numFmt numFmtId="170" formatCode="&quot;R$ &quot;#,##0.00_);[Red]\(&quot;R$ &quot;#,##0.00\)"/>
    <numFmt numFmtId="171" formatCode="_(&quot;R$ &quot;* #,##0.00_);_(&quot;R$ &quot;* \(#,##0.00\);_(&quot;R$ &quot;* &quot;-&quot;??_);_(@_)"/>
    <numFmt numFmtId="172" formatCode="0.0%"/>
    <numFmt numFmtId="173" formatCode="[$-416]dddd\,\ d&quot; de &quot;mmmm&quot; de &quot;yyyy"/>
    <numFmt numFmtId="174" formatCode="0.0"/>
    <numFmt numFmtId="175" formatCode="#,##0.00_ ;[Red]\-#,##0.00\ "/>
    <numFmt numFmtId="176" formatCode="0.000"/>
    <numFmt numFmtId="177" formatCode="0.00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#,##0.0"/>
    <numFmt numFmtId="183" formatCode="#,##0.000"/>
    <numFmt numFmtId="184" formatCode="#,##0.0000"/>
    <numFmt numFmtId="185" formatCode="00\-00\-00"/>
    <numFmt numFmtId="186" formatCode="#,##0.00000000000000"/>
    <numFmt numFmtId="187" formatCode="#,##0.0000000000000000"/>
    <numFmt numFmtId="188" formatCode="_(&quot;R$&quot;* #,##0.00_);_(&quot;R$&quot;* \(#,##0.00\);_(&quot;R$&quot;* &quot;-&quot;??_);_(@_)"/>
  </numFmts>
  <fonts count="7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1.5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0"/>
      <color indexed="56"/>
      <name val="Cambria"/>
      <family val="1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9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9" fillId="21" borderId="5" applyNumberFormat="0" applyAlignment="0" applyProtection="0"/>
    <xf numFmtId="41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3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0" xfId="60" applyFont="1" applyFill="1" applyAlignment="1">
      <alignment vertical="center"/>
      <protection/>
    </xf>
    <xf numFmtId="0" fontId="2" fillId="0" borderId="0" xfId="60" applyFont="1" applyAlignment="1">
      <alignment vertical="center"/>
      <protection/>
    </xf>
    <xf numFmtId="4" fontId="2" fillId="34" borderId="10" xfId="84" applyNumberFormat="1" applyFont="1" applyFill="1" applyBorder="1" applyAlignment="1">
      <alignment horizontal="center" vertical="center"/>
    </xf>
    <xf numFmtId="0" fontId="2" fillId="0" borderId="0" xfId="60" applyFont="1" applyAlignment="1">
      <alignment vertical="center" wrapText="1"/>
      <protection/>
    </xf>
    <xf numFmtId="4" fontId="2" fillId="0" borderId="0" xfId="60" applyNumberFormat="1" applyFont="1" applyFill="1" applyAlignment="1">
      <alignment horizontal="center" vertical="center"/>
      <protection/>
    </xf>
    <xf numFmtId="4" fontId="2" fillId="0" borderId="0" xfId="60" applyNumberFormat="1" applyFont="1" applyFill="1" applyAlignment="1">
      <alignment vertical="center"/>
      <protection/>
    </xf>
    <xf numFmtId="0" fontId="10" fillId="34" borderId="10" xfId="0" applyFont="1" applyFill="1" applyBorder="1" applyAlignment="1">
      <alignment horizontal="right" vertical="center" wrapText="1"/>
    </xf>
    <xf numFmtId="174" fontId="10" fillId="34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center" vertical="center"/>
    </xf>
    <xf numFmtId="39" fontId="10" fillId="35" borderId="10" xfId="67" applyFont="1" applyFill="1" applyBorder="1" applyAlignment="1">
      <alignment horizontal="left" vertical="center" wrapText="1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10" fillId="35" borderId="10" xfId="60" applyFont="1" applyFill="1" applyBorder="1" applyAlignment="1">
      <alignment horizontal="center" vertical="center"/>
      <protection/>
    </xf>
    <xf numFmtId="4" fontId="10" fillId="35" borderId="10" xfId="60" applyNumberFormat="1" applyFont="1" applyFill="1" applyBorder="1" applyAlignment="1">
      <alignment horizontal="center" vertical="center" wrapText="1"/>
      <protection/>
    </xf>
    <xf numFmtId="0" fontId="10" fillId="0" borderId="0" xfId="60" applyFont="1" applyAlignment="1">
      <alignment vertical="center"/>
      <protection/>
    </xf>
    <xf numFmtId="0" fontId="12" fillId="0" borderId="0" xfId="60" applyFont="1" applyBorder="1" applyAlignment="1">
      <alignment vertical="center" wrapText="1"/>
      <protection/>
    </xf>
    <xf numFmtId="0" fontId="12" fillId="0" borderId="11" xfId="60" applyFont="1" applyBorder="1" applyAlignment="1">
      <alignment vertical="center" wrapText="1"/>
      <protection/>
    </xf>
    <xf numFmtId="0" fontId="10" fillId="36" borderId="0" xfId="60" applyFont="1" applyFill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35" fillId="0" borderId="0" xfId="60" applyFont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vertical="center" wrapText="1"/>
      <protection/>
    </xf>
    <xf numFmtId="4" fontId="2" fillId="0" borderId="0" xfId="60" applyNumberFormat="1" applyFont="1" applyFill="1" applyBorder="1" applyAlignment="1">
      <alignment horizontal="center" vertical="center"/>
      <protection/>
    </xf>
    <xf numFmtId="4" fontId="2" fillId="0" borderId="0" xfId="60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3" fontId="2" fillId="0" borderId="12" xfId="83" applyFont="1" applyBorder="1" applyAlignment="1">
      <alignment horizontal="center" vertical="center" wrapText="1"/>
    </xf>
    <xf numFmtId="43" fontId="10" fillId="36" borderId="12" xfId="83" applyFont="1" applyFill="1" applyBorder="1" applyAlignment="1">
      <alignment horizontal="center" vertical="center" wrapText="1"/>
    </xf>
    <xf numFmtId="43" fontId="10" fillId="0" borderId="12" xfId="83" applyFont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43" fontId="10" fillId="0" borderId="12" xfId="83" applyFont="1" applyFill="1" applyBorder="1" applyAlignment="1">
      <alignment horizontal="center" vertical="center" wrapText="1"/>
    </xf>
    <xf numFmtId="0" fontId="10" fillId="0" borderId="0" xfId="60" applyFont="1" applyFill="1" applyAlignment="1">
      <alignment vertical="center"/>
      <protection/>
    </xf>
    <xf numFmtId="0" fontId="2" fillId="0" borderId="13" xfId="0" applyFont="1" applyFill="1" applyBorder="1" applyAlignment="1">
      <alignment horizontal="left" vertical="center" wrapText="1"/>
    </xf>
    <xf numFmtId="43" fontId="2" fillId="0" borderId="12" xfId="83" applyFont="1" applyFill="1" applyBorder="1" applyAlignment="1">
      <alignment horizontal="center" vertical="center" wrapText="1"/>
    </xf>
    <xf numFmtId="0" fontId="2" fillId="0" borderId="0" xfId="60" applyFont="1" applyFill="1" applyAlignment="1">
      <alignment vertical="center"/>
      <protection/>
    </xf>
    <xf numFmtId="0" fontId="2" fillId="36" borderId="13" xfId="0" applyFont="1" applyFill="1" applyBorder="1" applyAlignment="1">
      <alignment horizontal="left" vertical="center" wrapText="1"/>
    </xf>
    <xf numFmtId="43" fontId="2" fillId="36" borderId="12" xfId="83" applyFont="1" applyFill="1" applyBorder="1" applyAlignment="1">
      <alignment horizontal="center" vertical="center" wrapText="1"/>
    </xf>
    <xf numFmtId="0" fontId="2" fillId="36" borderId="0" xfId="60" applyFont="1" applyFill="1" applyAlignment="1">
      <alignment vertical="center"/>
      <protection/>
    </xf>
    <xf numFmtId="43" fontId="2" fillId="0" borderId="0" xfId="0" applyNumberFormat="1" applyFont="1" applyAlignment="1">
      <alignment vertical="center"/>
    </xf>
    <xf numFmtId="43" fontId="2" fillId="0" borderId="14" xfId="83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2" fillId="0" borderId="0" xfId="83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84" fontId="36" fillId="0" borderId="0" xfId="0" applyNumberFormat="1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184" fontId="48" fillId="0" borderId="0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0" fontId="36" fillId="0" borderId="15" xfId="0" applyNumberFormat="1" applyFont="1" applyBorder="1" applyAlignment="1" applyProtection="1">
      <alignment horizontal="center" vertical="center"/>
      <protection locked="0"/>
    </xf>
    <xf numFmtId="10" fontId="36" fillId="0" borderId="15" xfId="0" applyNumberFormat="1" applyFont="1" applyBorder="1" applyAlignment="1">
      <alignment horizontal="center" vertical="center"/>
    </xf>
    <xf numFmtId="44" fontId="36" fillId="0" borderId="16" xfId="48" applyFont="1" applyBorder="1" applyAlignment="1">
      <alignment vertical="center"/>
    </xf>
    <xf numFmtId="44" fontId="36" fillId="0" borderId="16" xfId="48" applyFont="1" applyBorder="1" applyAlignment="1">
      <alignment horizontal="center" vertical="center"/>
    </xf>
    <xf numFmtId="4" fontId="36" fillId="0" borderId="0" xfId="0" applyNumberFormat="1" applyFont="1" applyAlignment="1">
      <alignment vertical="center"/>
    </xf>
    <xf numFmtId="10" fontId="36" fillId="0" borderId="0" xfId="0" applyNumberFormat="1" applyFont="1" applyAlignment="1">
      <alignment vertical="center"/>
    </xf>
    <xf numFmtId="186" fontId="36" fillId="0" borderId="0" xfId="0" applyNumberFormat="1" applyFont="1" applyAlignment="1">
      <alignment vertical="center"/>
    </xf>
    <xf numFmtId="184" fontId="36" fillId="0" borderId="0" xfId="0" applyNumberFormat="1" applyFont="1" applyAlignment="1">
      <alignment horizontal="right" vertical="center"/>
    </xf>
    <xf numFmtId="44" fontId="36" fillId="0" borderId="0" xfId="0" applyNumberFormat="1" applyFont="1" applyAlignment="1">
      <alignment vertical="center"/>
    </xf>
    <xf numFmtId="187" fontId="36" fillId="0" borderId="0" xfId="0" applyNumberFormat="1" applyFont="1" applyAlignment="1">
      <alignment vertical="center"/>
    </xf>
    <xf numFmtId="10" fontId="36" fillId="0" borderId="14" xfId="0" applyNumberFormat="1" applyFont="1" applyBorder="1" applyAlignment="1" applyProtection="1">
      <alignment horizontal="center" vertical="center"/>
      <protection locked="0"/>
    </xf>
    <xf numFmtId="10" fontId="36" fillId="0" borderId="14" xfId="0" applyNumberFormat="1" applyFont="1" applyBorder="1" applyAlignment="1">
      <alignment horizontal="center" vertical="center"/>
    </xf>
    <xf numFmtId="44" fontId="36" fillId="0" borderId="14" xfId="48" applyFont="1" applyBorder="1" applyAlignment="1">
      <alignment vertical="center"/>
    </xf>
    <xf numFmtId="0" fontId="28" fillId="0" borderId="0" xfId="0" applyFont="1" applyAlignment="1">
      <alignment vertical="center"/>
    </xf>
    <xf numFmtId="44" fontId="37" fillId="0" borderId="17" xfId="48" applyFont="1" applyBorder="1" applyAlignment="1">
      <alignment vertical="center"/>
    </xf>
    <xf numFmtId="188" fontId="28" fillId="0" borderId="0" xfId="0" applyNumberFormat="1" applyFont="1" applyAlignment="1">
      <alignment vertical="center"/>
    </xf>
    <xf numFmtId="184" fontId="28" fillId="0" borderId="0" xfId="0" applyNumberFormat="1" applyFont="1" applyAlignment="1">
      <alignment vertical="center"/>
    </xf>
    <xf numFmtId="4" fontId="37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39" fontId="10" fillId="0" borderId="10" xfId="67" applyFont="1" applyFill="1" applyBorder="1" applyAlignment="1">
      <alignment horizontal="left" vertical="center" wrapText="1"/>
      <protection/>
    </xf>
    <xf numFmtId="0" fontId="10" fillId="0" borderId="10" xfId="60" applyFont="1" applyFill="1" applyBorder="1" applyAlignment="1">
      <alignment horizontal="center" vertical="center"/>
      <protection/>
    </xf>
    <xf numFmtId="4" fontId="10" fillId="0" borderId="10" xfId="60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43" fontId="2" fillId="0" borderId="19" xfId="83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right" vertical="center" wrapText="1"/>
    </xf>
    <xf numFmtId="174" fontId="10" fillId="34" borderId="20" xfId="0" applyNumberFormat="1" applyFont="1" applyFill="1" applyBorder="1" applyAlignment="1">
      <alignment horizontal="right" vertical="center"/>
    </xf>
    <xf numFmtId="4" fontId="2" fillId="34" borderId="20" xfId="84" applyNumberFormat="1" applyFont="1" applyFill="1" applyBorder="1" applyAlignment="1">
      <alignment horizontal="center" vertical="center"/>
    </xf>
    <xf numFmtId="4" fontId="2" fillId="34" borderId="2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11" fillId="0" borderId="0" xfId="60" applyFont="1" applyBorder="1" applyAlignment="1">
      <alignment vertical="center" wrapText="1"/>
      <protection/>
    </xf>
    <xf numFmtId="43" fontId="2" fillId="0" borderId="0" xfId="60" applyNumberFormat="1" applyFont="1" applyAlignment="1">
      <alignment vertical="center"/>
      <protection/>
    </xf>
    <xf numFmtId="9" fontId="2" fillId="0" borderId="0" xfId="69" applyFont="1" applyAlignment="1">
      <alignment vertical="center"/>
    </xf>
    <xf numFmtId="43" fontId="2" fillId="0" borderId="0" xfId="60" applyNumberFormat="1" applyFont="1" applyFill="1" applyAlignment="1">
      <alignment vertical="center"/>
      <protection/>
    </xf>
    <xf numFmtId="0" fontId="66" fillId="0" borderId="0" xfId="0" applyFont="1" applyBorder="1" applyAlignment="1">
      <alignment horizontal="left" vertical="center"/>
    </xf>
    <xf numFmtId="0" fontId="7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center" vertical="center" wrapText="1"/>
      <protection/>
    </xf>
    <xf numFmtId="0" fontId="7" fillId="0" borderId="21" xfId="60" applyFont="1" applyBorder="1" applyAlignment="1">
      <alignment horizontal="left" vertical="center" wrapText="1"/>
      <protection/>
    </xf>
    <xf numFmtId="0" fontId="10" fillId="35" borderId="22" xfId="60" applyFont="1" applyFill="1" applyBorder="1" applyAlignment="1">
      <alignment horizontal="center" vertical="center"/>
      <protection/>
    </xf>
    <xf numFmtId="0" fontId="10" fillId="0" borderId="23" xfId="60" applyFont="1" applyFill="1" applyBorder="1" applyAlignment="1">
      <alignment horizontal="center" vertical="center"/>
      <protection/>
    </xf>
    <xf numFmtId="0" fontId="2" fillId="0" borderId="23" xfId="60" applyFont="1" applyFill="1" applyBorder="1" applyAlignment="1">
      <alignment horizontal="center" vertical="center"/>
      <protection/>
    </xf>
    <xf numFmtId="0" fontId="2" fillId="34" borderId="24" xfId="0" applyFont="1" applyFill="1" applyBorder="1" applyAlignment="1">
      <alignment horizontal="center" vertical="center"/>
    </xf>
    <xf numFmtId="0" fontId="2" fillId="0" borderId="25" xfId="60" applyFont="1" applyBorder="1" applyAlignment="1">
      <alignment horizontal="center" vertical="center"/>
      <protection/>
    </xf>
    <xf numFmtId="0" fontId="2" fillId="0" borderId="22" xfId="60" applyFont="1" applyFill="1" applyBorder="1" applyAlignment="1">
      <alignment horizontal="center" vertical="center"/>
      <protection/>
    </xf>
    <xf numFmtId="0" fontId="10" fillId="0" borderId="22" xfId="60" applyFont="1" applyFill="1" applyBorder="1" applyAlignment="1">
      <alignment horizontal="center" vertical="center"/>
      <protection/>
    </xf>
    <xf numFmtId="0" fontId="10" fillId="36" borderId="23" xfId="60" applyFont="1" applyFill="1" applyBorder="1" applyAlignment="1">
      <alignment horizontal="center" vertical="center"/>
      <protection/>
    </xf>
    <xf numFmtId="0" fontId="2" fillId="0" borderId="23" xfId="60" applyFont="1" applyFill="1" applyBorder="1" applyAlignment="1">
      <alignment horizontal="justify" vertical="center"/>
      <protection/>
    </xf>
    <xf numFmtId="0" fontId="2" fillId="0" borderId="24" xfId="60" applyFont="1" applyFill="1" applyBorder="1" applyAlignment="1">
      <alignment horizontal="center" vertical="center"/>
      <protection/>
    </xf>
    <xf numFmtId="43" fontId="2" fillId="0" borderId="26" xfId="83" applyFont="1" applyFill="1" applyBorder="1" applyAlignment="1">
      <alignment horizontal="center" vertical="center" wrapText="1"/>
    </xf>
    <xf numFmtId="0" fontId="2" fillId="36" borderId="22" xfId="60" applyFont="1" applyFill="1" applyBorder="1" applyAlignment="1">
      <alignment horizontal="center" vertical="center"/>
      <protection/>
    </xf>
    <xf numFmtId="0" fontId="2" fillId="0" borderId="22" xfId="60" applyFont="1" applyFill="1" applyBorder="1" applyAlignment="1">
      <alignment horizontal="justify" vertical="center"/>
      <protection/>
    </xf>
    <xf numFmtId="0" fontId="13" fillId="0" borderId="10" xfId="60" applyFont="1" applyBorder="1" applyAlignment="1">
      <alignment vertical="center" wrapText="1"/>
      <protection/>
    </xf>
    <xf numFmtId="0" fontId="7" fillId="0" borderId="27" xfId="60" applyFont="1" applyBorder="1" applyAlignment="1">
      <alignment horizontal="left" vertical="center" wrapText="1"/>
      <protection/>
    </xf>
    <xf numFmtId="0" fontId="16" fillId="0" borderId="27" xfId="60" applyFont="1" applyBorder="1" applyAlignment="1">
      <alignment horizontal="right" vertical="center" wrapText="1"/>
      <protection/>
    </xf>
    <xf numFmtId="4" fontId="10" fillId="35" borderId="27" xfId="60" applyNumberFormat="1" applyFont="1" applyFill="1" applyBorder="1" applyAlignment="1">
      <alignment horizontal="center" vertical="center" wrapText="1"/>
      <protection/>
    </xf>
    <xf numFmtId="43" fontId="10" fillId="0" borderId="28" xfId="83" applyFont="1" applyFill="1" applyBorder="1" applyAlignment="1">
      <alignment horizontal="center" vertical="center" wrapText="1"/>
    </xf>
    <xf numFmtId="43" fontId="2" fillId="0" borderId="28" xfId="83" applyFont="1" applyFill="1" applyBorder="1" applyAlignment="1">
      <alignment horizontal="center" vertical="center" wrapText="1"/>
    </xf>
    <xf numFmtId="4" fontId="10" fillId="34" borderId="27" xfId="0" applyNumberFormat="1" applyFont="1" applyFill="1" applyBorder="1" applyAlignment="1">
      <alignment vertical="center"/>
    </xf>
    <xf numFmtId="4" fontId="2" fillId="0" borderId="29" xfId="60" applyNumberFormat="1" applyFont="1" applyFill="1" applyBorder="1" applyAlignment="1">
      <alignment vertical="center"/>
      <protection/>
    </xf>
    <xf numFmtId="43" fontId="10" fillId="0" borderId="28" xfId="83" applyFont="1" applyBorder="1" applyAlignment="1">
      <alignment horizontal="center" vertical="center" wrapText="1"/>
    </xf>
    <xf numFmtId="43" fontId="2" fillId="0" borderId="28" xfId="83" applyFont="1" applyBorder="1" applyAlignment="1">
      <alignment horizontal="center" vertical="center" wrapText="1"/>
    </xf>
    <xf numFmtId="43" fontId="2" fillId="0" borderId="29" xfId="83" applyFont="1" applyFill="1" applyBorder="1" applyAlignment="1">
      <alignment horizontal="center" vertical="center" wrapText="1"/>
    </xf>
    <xf numFmtId="43" fontId="2" fillId="0" borderId="30" xfId="83" applyFont="1" applyFill="1" applyBorder="1" applyAlignment="1">
      <alignment horizontal="center" vertical="center" wrapText="1"/>
    </xf>
    <xf numFmtId="4" fontId="10" fillId="0" borderId="27" xfId="60" applyNumberFormat="1" applyFont="1" applyFill="1" applyBorder="1" applyAlignment="1">
      <alignment horizontal="center" vertical="center" wrapText="1"/>
      <protection/>
    </xf>
    <xf numFmtId="43" fontId="2" fillId="0" borderId="31" xfId="83" applyFont="1" applyFill="1" applyBorder="1" applyAlignment="1">
      <alignment horizontal="center" vertical="center" wrapText="1"/>
    </xf>
    <xf numFmtId="4" fontId="10" fillId="34" borderId="32" xfId="0" applyNumberFormat="1" applyFont="1" applyFill="1" applyBorder="1" applyAlignment="1">
      <alignment vertical="center"/>
    </xf>
    <xf numFmtId="4" fontId="10" fillId="34" borderId="33" xfId="0" applyNumberFormat="1" applyFont="1" applyFill="1" applyBorder="1" applyAlignment="1">
      <alignment vertical="center"/>
    </xf>
    <xf numFmtId="43" fontId="2" fillId="0" borderId="12" xfId="83" applyFont="1" applyFill="1" applyBorder="1" applyAlignment="1" applyProtection="1">
      <alignment horizontal="center" vertical="center" wrapText="1"/>
      <protection locked="0"/>
    </xf>
    <xf numFmtId="43" fontId="10" fillId="0" borderId="12" xfId="83" applyFont="1" applyBorder="1" applyAlignment="1" applyProtection="1">
      <alignment horizontal="center" vertical="center" wrapText="1"/>
      <protection locked="0"/>
    </xf>
    <xf numFmtId="0" fontId="4" fillId="0" borderId="0" xfId="60" applyFont="1" applyBorder="1" applyAlignment="1">
      <alignment horizontal="center" vertical="center"/>
      <protection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10" fillId="35" borderId="14" xfId="60" applyNumberFormat="1" applyFont="1" applyFill="1" applyBorder="1" applyAlignment="1">
      <alignment horizontal="center" vertical="center" wrapText="1"/>
      <protection/>
    </xf>
    <xf numFmtId="4" fontId="10" fillId="35" borderId="31" xfId="60" applyNumberFormat="1" applyFont="1" applyFill="1" applyBorder="1" applyAlignment="1">
      <alignment horizontal="center" vertical="center" wrapText="1"/>
      <protection/>
    </xf>
    <xf numFmtId="0" fontId="10" fillId="35" borderId="14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left" vertical="center" wrapText="1"/>
      <protection/>
    </xf>
    <xf numFmtId="0" fontId="7" fillId="0" borderId="37" xfId="60" applyFont="1" applyBorder="1" applyAlignment="1">
      <alignment horizontal="left" vertical="center" wrapText="1"/>
      <protection/>
    </xf>
    <xf numFmtId="0" fontId="7" fillId="0" borderId="38" xfId="60" applyFont="1" applyBorder="1" applyAlignment="1">
      <alignment horizontal="left" vertical="center" wrapText="1"/>
      <protection/>
    </xf>
    <xf numFmtId="0" fontId="15" fillId="0" borderId="0" xfId="60" applyFont="1" applyBorder="1" applyAlignment="1">
      <alignment horizontal="center" vertical="center" wrapText="1"/>
      <protection/>
    </xf>
    <xf numFmtId="0" fontId="10" fillId="35" borderId="22" xfId="60" applyFont="1" applyFill="1" applyBorder="1" applyAlignment="1">
      <alignment horizontal="center" vertical="center"/>
      <protection/>
    </xf>
    <xf numFmtId="39" fontId="10" fillId="35" borderId="39" xfId="67" applyFont="1" applyFill="1" applyBorder="1" applyAlignment="1">
      <alignment horizontal="center" vertical="center" wrapText="1"/>
      <protection/>
    </xf>
    <xf numFmtId="39" fontId="10" fillId="35" borderId="40" xfId="67" applyFont="1" applyFill="1" applyBorder="1" applyAlignment="1">
      <alignment horizontal="center" vertical="center" wrapText="1"/>
      <protection/>
    </xf>
    <xf numFmtId="39" fontId="10" fillId="35" borderId="17" xfId="67" applyFont="1" applyFill="1" applyBorder="1" applyAlignment="1">
      <alignment horizontal="center" vertical="center" wrapText="1"/>
      <protection/>
    </xf>
    <xf numFmtId="0" fontId="10" fillId="35" borderId="14" xfId="60" applyFont="1" applyFill="1" applyBorder="1" applyAlignment="1">
      <alignment horizontal="center" vertical="center" wrapText="1"/>
      <protection/>
    </xf>
    <xf numFmtId="0" fontId="10" fillId="35" borderId="31" xfId="60" applyFont="1" applyFill="1" applyBorder="1" applyAlignment="1">
      <alignment horizontal="center" vertical="center" wrapText="1"/>
      <protection/>
    </xf>
    <xf numFmtId="0" fontId="7" fillId="0" borderId="21" xfId="60" applyFont="1" applyBorder="1" applyAlignment="1">
      <alignment horizontal="left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7" fillId="0" borderId="27" xfId="60" applyFont="1" applyBorder="1" applyAlignment="1">
      <alignment horizontal="left" vertical="center" wrapText="1"/>
      <protection/>
    </xf>
    <xf numFmtId="0" fontId="14" fillId="0" borderId="0" xfId="60" applyFont="1" applyBorder="1" applyAlignment="1">
      <alignment horizontal="center" vertical="center" wrapText="1"/>
      <protection/>
    </xf>
    <xf numFmtId="0" fontId="13" fillId="0" borderId="21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33" fillId="0" borderId="0" xfId="0" applyFont="1" applyAlignment="1">
      <alignment horizontal="center" vertical="center"/>
    </xf>
    <xf numFmtId="0" fontId="37" fillId="0" borderId="41" xfId="0" applyFont="1" applyBorder="1" applyAlignment="1">
      <alignment vertical="center"/>
    </xf>
    <xf numFmtId="0" fontId="37" fillId="0" borderId="42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39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39" fontId="37" fillId="0" borderId="39" xfId="0" applyNumberFormat="1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46" fillId="0" borderId="39" xfId="0" applyFont="1" applyBorder="1" applyAlignment="1" quotePrefix="1">
      <alignment horizontal="left" vertical="center" wrapText="1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37" fillId="0" borderId="39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43" fontId="2" fillId="36" borderId="12" xfId="83" applyFont="1" applyFill="1" applyBorder="1" applyAlignment="1" applyProtection="1">
      <alignment horizontal="center" vertical="center" wrapText="1"/>
      <protection locked="0"/>
    </xf>
    <xf numFmtId="43" fontId="2" fillId="0" borderId="12" xfId="83" applyFont="1" applyBorder="1" applyAlignment="1" applyProtection="1">
      <alignment horizontal="center" vertical="center" wrapText="1"/>
      <protection locked="0"/>
    </xf>
    <xf numFmtId="43" fontId="2" fillId="0" borderId="19" xfId="83" applyFont="1" applyFill="1" applyBorder="1" applyAlignment="1" applyProtection="1">
      <alignment horizontal="center" vertical="center" wrapText="1"/>
      <protection locked="0"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orcto novo" xfId="67"/>
    <cellStyle name="Nota" xfId="68"/>
    <cellStyle name="Percent" xfId="69"/>
    <cellStyle name="Porcentagem 2" xfId="70"/>
    <cellStyle name="Saída" xfId="71"/>
    <cellStyle name="Comma [0]" xfId="72"/>
    <cellStyle name="Separador de milhares 2" xfId="73"/>
    <cellStyle name="Separador de milhares 2 2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2" xfId="84"/>
    <cellStyle name="Vírgula 3" xfId="85"/>
  </cellStyles>
  <dxfs count="4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219075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200025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200025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200025</xdr:colOff>
      <xdr:row>0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619125</xdr:colOff>
      <xdr:row>0</xdr:row>
      <xdr:rowOff>0</xdr:rowOff>
    </xdr:to>
    <xdr:pic>
      <xdr:nvPicPr>
        <xdr:cNvPr id="5" name="Imagem 8" descr="Planejamento Horizontal_P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6496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11</xdr:row>
      <xdr:rowOff>0</xdr:rowOff>
    </xdr:from>
    <xdr:to>
      <xdr:col>1</xdr:col>
      <xdr:colOff>2847975</xdr:colOff>
      <xdr:row>11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886075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685800</xdr:colOff>
      <xdr:row>11</xdr:row>
      <xdr:rowOff>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695325</xdr:colOff>
      <xdr:row>11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695325</xdr:colOff>
      <xdr:row>11</xdr:row>
      <xdr:rowOff>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695325</xdr:colOff>
      <xdr:row>11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695325</xdr:colOff>
      <xdr:row>11</xdr:row>
      <xdr:rowOff>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695325</xdr:colOff>
      <xdr:row>11</xdr:row>
      <xdr:rowOff>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695325</xdr:colOff>
      <xdr:row>11</xdr:row>
      <xdr:rowOff>0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11</xdr:row>
      <xdr:rowOff>114300</xdr:rowOff>
    </xdr:from>
    <xdr:to>
      <xdr:col>7</xdr:col>
      <xdr:colOff>476250</xdr:colOff>
      <xdr:row>11</xdr:row>
      <xdr:rowOff>114300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0003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3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5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5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5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6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6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6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6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6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7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7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7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7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7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7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7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7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685800</xdr:colOff>
      <xdr:row>11</xdr:row>
      <xdr:rowOff>0</xdr:rowOff>
    </xdr:to>
    <xdr:pic>
      <xdr:nvPicPr>
        <xdr:cNvPr id="8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685800</xdr:colOff>
      <xdr:row>11</xdr:row>
      <xdr:rowOff>0</xdr:rowOff>
    </xdr:to>
    <xdr:pic>
      <xdr:nvPicPr>
        <xdr:cNvPr id="8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685800</xdr:colOff>
      <xdr:row>11</xdr:row>
      <xdr:rowOff>0</xdr:rowOff>
    </xdr:to>
    <xdr:pic>
      <xdr:nvPicPr>
        <xdr:cNvPr id="8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685800</xdr:colOff>
      <xdr:row>11</xdr:row>
      <xdr:rowOff>0</xdr:rowOff>
    </xdr:to>
    <xdr:pic>
      <xdr:nvPicPr>
        <xdr:cNvPr id="8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685800</xdr:colOff>
      <xdr:row>11</xdr:row>
      <xdr:rowOff>0</xdr:rowOff>
    </xdr:to>
    <xdr:pic>
      <xdr:nvPicPr>
        <xdr:cNvPr id="8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685800</xdr:colOff>
      <xdr:row>11</xdr:row>
      <xdr:rowOff>0</xdr:rowOff>
    </xdr:to>
    <xdr:pic>
      <xdr:nvPicPr>
        <xdr:cNvPr id="8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685800</xdr:colOff>
      <xdr:row>11</xdr:row>
      <xdr:rowOff>0</xdr:rowOff>
    </xdr:to>
    <xdr:pic>
      <xdr:nvPicPr>
        <xdr:cNvPr id="8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685800</xdr:colOff>
      <xdr:row>11</xdr:row>
      <xdr:rowOff>0</xdr:rowOff>
    </xdr:to>
    <xdr:pic>
      <xdr:nvPicPr>
        <xdr:cNvPr id="8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685800</xdr:colOff>
      <xdr:row>11</xdr:row>
      <xdr:rowOff>0</xdr:rowOff>
    </xdr:to>
    <xdr:pic>
      <xdr:nvPicPr>
        <xdr:cNvPr id="8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685800</xdr:colOff>
      <xdr:row>11</xdr:row>
      <xdr:rowOff>0</xdr:rowOff>
    </xdr:to>
    <xdr:pic>
      <xdr:nvPicPr>
        <xdr:cNvPr id="8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685800</xdr:colOff>
      <xdr:row>11</xdr:row>
      <xdr:rowOff>0</xdr:rowOff>
    </xdr:to>
    <xdr:pic>
      <xdr:nvPicPr>
        <xdr:cNvPr id="9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685800</xdr:colOff>
      <xdr:row>11</xdr:row>
      <xdr:rowOff>0</xdr:rowOff>
    </xdr:to>
    <xdr:pic>
      <xdr:nvPicPr>
        <xdr:cNvPr id="9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76200</xdr:colOff>
      <xdr:row>11</xdr:row>
      <xdr:rowOff>0</xdr:rowOff>
    </xdr:to>
    <xdr:pic>
      <xdr:nvPicPr>
        <xdr:cNvPr id="9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76200</xdr:colOff>
      <xdr:row>11</xdr:row>
      <xdr:rowOff>0</xdr:rowOff>
    </xdr:to>
    <xdr:pic>
      <xdr:nvPicPr>
        <xdr:cNvPr id="9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76200</xdr:colOff>
      <xdr:row>11</xdr:row>
      <xdr:rowOff>0</xdr:rowOff>
    </xdr:to>
    <xdr:pic>
      <xdr:nvPicPr>
        <xdr:cNvPr id="9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76200</xdr:colOff>
      <xdr:row>11</xdr:row>
      <xdr:rowOff>0</xdr:rowOff>
    </xdr:to>
    <xdr:pic>
      <xdr:nvPicPr>
        <xdr:cNvPr id="9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76200</xdr:colOff>
      <xdr:row>11</xdr:row>
      <xdr:rowOff>0</xdr:rowOff>
    </xdr:to>
    <xdr:pic>
      <xdr:nvPicPr>
        <xdr:cNvPr id="9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76200</xdr:colOff>
      <xdr:row>11</xdr:row>
      <xdr:rowOff>0</xdr:rowOff>
    </xdr:to>
    <xdr:pic>
      <xdr:nvPicPr>
        <xdr:cNvPr id="9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76200</xdr:colOff>
      <xdr:row>11</xdr:row>
      <xdr:rowOff>0</xdr:rowOff>
    </xdr:to>
    <xdr:pic>
      <xdr:nvPicPr>
        <xdr:cNvPr id="9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76200</xdr:colOff>
      <xdr:row>11</xdr:row>
      <xdr:rowOff>0</xdr:rowOff>
    </xdr:to>
    <xdr:pic>
      <xdr:nvPicPr>
        <xdr:cNvPr id="9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76200</xdr:colOff>
      <xdr:row>11</xdr:row>
      <xdr:rowOff>0</xdr:rowOff>
    </xdr:to>
    <xdr:pic>
      <xdr:nvPicPr>
        <xdr:cNvPr id="10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14</xdr:col>
      <xdr:colOff>76200</xdr:colOff>
      <xdr:row>11</xdr:row>
      <xdr:rowOff>0</xdr:rowOff>
    </xdr:to>
    <xdr:pic>
      <xdr:nvPicPr>
        <xdr:cNvPr id="10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14</xdr:col>
      <xdr:colOff>76200</xdr:colOff>
      <xdr:row>11</xdr:row>
      <xdr:rowOff>0</xdr:rowOff>
    </xdr:to>
    <xdr:pic>
      <xdr:nvPicPr>
        <xdr:cNvPr id="10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14</xdr:col>
      <xdr:colOff>76200</xdr:colOff>
      <xdr:row>11</xdr:row>
      <xdr:rowOff>0</xdr:rowOff>
    </xdr:to>
    <xdr:pic>
      <xdr:nvPicPr>
        <xdr:cNvPr id="10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15</xdr:col>
      <xdr:colOff>76200</xdr:colOff>
      <xdr:row>11</xdr:row>
      <xdr:rowOff>0</xdr:rowOff>
    </xdr:to>
    <xdr:pic>
      <xdr:nvPicPr>
        <xdr:cNvPr id="10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44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15</xdr:col>
      <xdr:colOff>76200</xdr:colOff>
      <xdr:row>11</xdr:row>
      <xdr:rowOff>0</xdr:rowOff>
    </xdr:to>
    <xdr:pic>
      <xdr:nvPicPr>
        <xdr:cNvPr id="10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44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15</xdr:col>
      <xdr:colOff>76200</xdr:colOff>
      <xdr:row>11</xdr:row>
      <xdr:rowOff>0</xdr:rowOff>
    </xdr:to>
    <xdr:pic>
      <xdr:nvPicPr>
        <xdr:cNvPr id="10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44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16</xdr:col>
      <xdr:colOff>76200</xdr:colOff>
      <xdr:row>11</xdr:row>
      <xdr:rowOff>0</xdr:rowOff>
    </xdr:to>
    <xdr:pic>
      <xdr:nvPicPr>
        <xdr:cNvPr id="10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54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16</xdr:col>
      <xdr:colOff>76200</xdr:colOff>
      <xdr:row>11</xdr:row>
      <xdr:rowOff>0</xdr:rowOff>
    </xdr:to>
    <xdr:pic>
      <xdr:nvPicPr>
        <xdr:cNvPr id="10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54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16</xdr:col>
      <xdr:colOff>76200</xdr:colOff>
      <xdr:row>11</xdr:row>
      <xdr:rowOff>0</xdr:rowOff>
    </xdr:to>
    <xdr:pic>
      <xdr:nvPicPr>
        <xdr:cNvPr id="10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54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17</xdr:col>
      <xdr:colOff>76200</xdr:colOff>
      <xdr:row>11</xdr:row>
      <xdr:rowOff>0</xdr:rowOff>
    </xdr:to>
    <xdr:pic>
      <xdr:nvPicPr>
        <xdr:cNvPr id="1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63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17</xdr:col>
      <xdr:colOff>76200</xdr:colOff>
      <xdr:row>11</xdr:row>
      <xdr:rowOff>0</xdr:rowOff>
    </xdr:to>
    <xdr:pic>
      <xdr:nvPicPr>
        <xdr:cNvPr id="1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63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17</xdr:col>
      <xdr:colOff>76200</xdr:colOff>
      <xdr:row>11</xdr:row>
      <xdr:rowOff>0</xdr:rowOff>
    </xdr:to>
    <xdr:pic>
      <xdr:nvPicPr>
        <xdr:cNvPr id="1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63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18</xdr:col>
      <xdr:colOff>76200</xdr:colOff>
      <xdr:row>11</xdr:row>
      <xdr:rowOff>0</xdr:rowOff>
    </xdr:to>
    <xdr:pic>
      <xdr:nvPicPr>
        <xdr:cNvPr id="1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73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18</xdr:col>
      <xdr:colOff>76200</xdr:colOff>
      <xdr:row>11</xdr:row>
      <xdr:rowOff>0</xdr:rowOff>
    </xdr:to>
    <xdr:pic>
      <xdr:nvPicPr>
        <xdr:cNvPr id="1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73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18</xdr:col>
      <xdr:colOff>76200</xdr:colOff>
      <xdr:row>11</xdr:row>
      <xdr:rowOff>0</xdr:rowOff>
    </xdr:to>
    <xdr:pic>
      <xdr:nvPicPr>
        <xdr:cNvPr id="1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73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19</xdr:col>
      <xdr:colOff>76200</xdr:colOff>
      <xdr:row>11</xdr:row>
      <xdr:rowOff>0</xdr:rowOff>
    </xdr:to>
    <xdr:pic>
      <xdr:nvPicPr>
        <xdr:cNvPr id="1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83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19</xdr:col>
      <xdr:colOff>76200</xdr:colOff>
      <xdr:row>11</xdr:row>
      <xdr:rowOff>0</xdr:rowOff>
    </xdr:to>
    <xdr:pic>
      <xdr:nvPicPr>
        <xdr:cNvPr id="1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83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19</xdr:col>
      <xdr:colOff>76200</xdr:colOff>
      <xdr:row>11</xdr:row>
      <xdr:rowOff>0</xdr:rowOff>
    </xdr:to>
    <xdr:pic>
      <xdr:nvPicPr>
        <xdr:cNvPr id="1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83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76200</xdr:colOff>
      <xdr:row>11</xdr:row>
      <xdr:rowOff>0</xdr:rowOff>
    </xdr:to>
    <xdr:pic>
      <xdr:nvPicPr>
        <xdr:cNvPr id="1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76200</xdr:colOff>
      <xdr:row>11</xdr:row>
      <xdr:rowOff>0</xdr:rowOff>
    </xdr:to>
    <xdr:pic>
      <xdr:nvPicPr>
        <xdr:cNvPr id="1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76200</xdr:colOff>
      <xdr:row>11</xdr:row>
      <xdr:rowOff>0</xdr:rowOff>
    </xdr:to>
    <xdr:pic>
      <xdr:nvPicPr>
        <xdr:cNvPr id="1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21</xdr:col>
      <xdr:colOff>76200</xdr:colOff>
      <xdr:row>11</xdr:row>
      <xdr:rowOff>0</xdr:rowOff>
    </xdr:to>
    <xdr:pic>
      <xdr:nvPicPr>
        <xdr:cNvPr id="1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02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21</xdr:col>
      <xdr:colOff>76200</xdr:colOff>
      <xdr:row>11</xdr:row>
      <xdr:rowOff>0</xdr:rowOff>
    </xdr:to>
    <xdr:pic>
      <xdr:nvPicPr>
        <xdr:cNvPr id="1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02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21</xdr:col>
      <xdr:colOff>76200</xdr:colOff>
      <xdr:row>11</xdr:row>
      <xdr:rowOff>0</xdr:rowOff>
    </xdr:to>
    <xdr:pic>
      <xdr:nvPicPr>
        <xdr:cNvPr id="1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02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</xdr:row>
      <xdr:rowOff>0</xdr:rowOff>
    </xdr:from>
    <xdr:to>
      <xdr:col>22</xdr:col>
      <xdr:colOff>76200</xdr:colOff>
      <xdr:row>11</xdr:row>
      <xdr:rowOff>0</xdr:rowOff>
    </xdr:to>
    <xdr:pic>
      <xdr:nvPicPr>
        <xdr:cNvPr id="1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11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</xdr:row>
      <xdr:rowOff>0</xdr:rowOff>
    </xdr:from>
    <xdr:to>
      <xdr:col>22</xdr:col>
      <xdr:colOff>76200</xdr:colOff>
      <xdr:row>11</xdr:row>
      <xdr:rowOff>0</xdr:rowOff>
    </xdr:to>
    <xdr:pic>
      <xdr:nvPicPr>
        <xdr:cNvPr id="1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11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</xdr:row>
      <xdr:rowOff>0</xdr:rowOff>
    </xdr:from>
    <xdr:to>
      <xdr:col>22</xdr:col>
      <xdr:colOff>76200</xdr:colOff>
      <xdr:row>11</xdr:row>
      <xdr:rowOff>0</xdr:rowOff>
    </xdr:to>
    <xdr:pic>
      <xdr:nvPicPr>
        <xdr:cNvPr id="1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11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11</xdr:row>
      <xdr:rowOff>0</xdr:rowOff>
    </xdr:from>
    <xdr:to>
      <xdr:col>23</xdr:col>
      <xdr:colOff>76200</xdr:colOff>
      <xdr:row>11</xdr:row>
      <xdr:rowOff>0</xdr:rowOff>
    </xdr:to>
    <xdr:pic>
      <xdr:nvPicPr>
        <xdr:cNvPr id="12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21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11</xdr:row>
      <xdr:rowOff>0</xdr:rowOff>
    </xdr:from>
    <xdr:to>
      <xdr:col>23</xdr:col>
      <xdr:colOff>76200</xdr:colOff>
      <xdr:row>11</xdr:row>
      <xdr:rowOff>0</xdr:rowOff>
    </xdr:to>
    <xdr:pic>
      <xdr:nvPicPr>
        <xdr:cNvPr id="1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21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11</xdr:row>
      <xdr:rowOff>0</xdr:rowOff>
    </xdr:from>
    <xdr:to>
      <xdr:col>23</xdr:col>
      <xdr:colOff>76200</xdr:colOff>
      <xdr:row>11</xdr:row>
      <xdr:rowOff>0</xdr:rowOff>
    </xdr:to>
    <xdr:pic>
      <xdr:nvPicPr>
        <xdr:cNvPr id="1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21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11</xdr:row>
      <xdr:rowOff>0</xdr:rowOff>
    </xdr:from>
    <xdr:to>
      <xdr:col>24</xdr:col>
      <xdr:colOff>76200</xdr:colOff>
      <xdr:row>11</xdr:row>
      <xdr:rowOff>0</xdr:rowOff>
    </xdr:to>
    <xdr:pic>
      <xdr:nvPicPr>
        <xdr:cNvPr id="1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31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11</xdr:row>
      <xdr:rowOff>0</xdr:rowOff>
    </xdr:from>
    <xdr:to>
      <xdr:col>24</xdr:col>
      <xdr:colOff>76200</xdr:colOff>
      <xdr:row>11</xdr:row>
      <xdr:rowOff>0</xdr:rowOff>
    </xdr:to>
    <xdr:pic>
      <xdr:nvPicPr>
        <xdr:cNvPr id="1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31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11</xdr:row>
      <xdr:rowOff>0</xdr:rowOff>
    </xdr:from>
    <xdr:to>
      <xdr:col>24</xdr:col>
      <xdr:colOff>76200</xdr:colOff>
      <xdr:row>11</xdr:row>
      <xdr:rowOff>0</xdr:rowOff>
    </xdr:to>
    <xdr:pic>
      <xdr:nvPicPr>
        <xdr:cNvPr id="1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31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11</xdr:row>
      <xdr:rowOff>0</xdr:rowOff>
    </xdr:from>
    <xdr:to>
      <xdr:col>25</xdr:col>
      <xdr:colOff>76200</xdr:colOff>
      <xdr:row>11</xdr:row>
      <xdr:rowOff>0</xdr:rowOff>
    </xdr:to>
    <xdr:pic>
      <xdr:nvPicPr>
        <xdr:cNvPr id="1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40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11</xdr:row>
      <xdr:rowOff>0</xdr:rowOff>
    </xdr:from>
    <xdr:to>
      <xdr:col>25</xdr:col>
      <xdr:colOff>76200</xdr:colOff>
      <xdr:row>11</xdr:row>
      <xdr:rowOff>0</xdr:rowOff>
    </xdr:to>
    <xdr:pic>
      <xdr:nvPicPr>
        <xdr:cNvPr id="1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40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11</xdr:row>
      <xdr:rowOff>0</xdr:rowOff>
    </xdr:from>
    <xdr:to>
      <xdr:col>25</xdr:col>
      <xdr:colOff>76200</xdr:colOff>
      <xdr:row>11</xdr:row>
      <xdr:rowOff>0</xdr:rowOff>
    </xdr:to>
    <xdr:pic>
      <xdr:nvPicPr>
        <xdr:cNvPr id="1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40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11</xdr:row>
      <xdr:rowOff>0</xdr:rowOff>
    </xdr:from>
    <xdr:to>
      <xdr:col>26</xdr:col>
      <xdr:colOff>76200</xdr:colOff>
      <xdr:row>11</xdr:row>
      <xdr:rowOff>0</xdr:rowOff>
    </xdr:to>
    <xdr:pic>
      <xdr:nvPicPr>
        <xdr:cNvPr id="13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0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11</xdr:row>
      <xdr:rowOff>0</xdr:rowOff>
    </xdr:from>
    <xdr:to>
      <xdr:col>26</xdr:col>
      <xdr:colOff>76200</xdr:colOff>
      <xdr:row>11</xdr:row>
      <xdr:rowOff>0</xdr:rowOff>
    </xdr:to>
    <xdr:pic>
      <xdr:nvPicPr>
        <xdr:cNvPr id="1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0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11</xdr:row>
      <xdr:rowOff>0</xdr:rowOff>
    </xdr:from>
    <xdr:to>
      <xdr:col>26</xdr:col>
      <xdr:colOff>76200</xdr:colOff>
      <xdr:row>11</xdr:row>
      <xdr:rowOff>0</xdr:rowOff>
    </xdr:to>
    <xdr:pic>
      <xdr:nvPicPr>
        <xdr:cNvPr id="13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0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11</xdr:row>
      <xdr:rowOff>0</xdr:rowOff>
    </xdr:from>
    <xdr:to>
      <xdr:col>27</xdr:col>
      <xdr:colOff>76200</xdr:colOff>
      <xdr:row>11</xdr:row>
      <xdr:rowOff>0</xdr:rowOff>
    </xdr:to>
    <xdr:pic>
      <xdr:nvPicPr>
        <xdr:cNvPr id="1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59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11</xdr:row>
      <xdr:rowOff>0</xdr:rowOff>
    </xdr:from>
    <xdr:to>
      <xdr:col>27</xdr:col>
      <xdr:colOff>76200</xdr:colOff>
      <xdr:row>11</xdr:row>
      <xdr:rowOff>0</xdr:rowOff>
    </xdr:to>
    <xdr:pic>
      <xdr:nvPicPr>
        <xdr:cNvPr id="1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59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11</xdr:row>
      <xdr:rowOff>0</xdr:rowOff>
    </xdr:from>
    <xdr:to>
      <xdr:col>27</xdr:col>
      <xdr:colOff>76200</xdr:colOff>
      <xdr:row>11</xdr:row>
      <xdr:rowOff>0</xdr:rowOff>
    </xdr:to>
    <xdr:pic>
      <xdr:nvPicPr>
        <xdr:cNvPr id="1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59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11</xdr:row>
      <xdr:rowOff>0</xdr:rowOff>
    </xdr:from>
    <xdr:to>
      <xdr:col>28</xdr:col>
      <xdr:colOff>76200</xdr:colOff>
      <xdr:row>11</xdr:row>
      <xdr:rowOff>0</xdr:rowOff>
    </xdr:to>
    <xdr:pic>
      <xdr:nvPicPr>
        <xdr:cNvPr id="1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69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11</xdr:row>
      <xdr:rowOff>0</xdr:rowOff>
    </xdr:from>
    <xdr:to>
      <xdr:col>28</xdr:col>
      <xdr:colOff>76200</xdr:colOff>
      <xdr:row>11</xdr:row>
      <xdr:rowOff>0</xdr:rowOff>
    </xdr:to>
    <xdr:pic>
      <xdr:nvPicPr>
        <xdr:cNvPr id="1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69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11</xdr:row>
      <xdr:rowOff>0</xdr:rowOff>
    </xdr:from>
    <xdr:to>
      <xdr:col>28</xdr:col>
      <xdr:colOff>76200</xdr:colOff>
      <xdr:row>11</xdr:row>
      <xdr:rowOff>0</xdr:rowOff>
    </xdr:to>
    <xdr:pic>
      <xdr:nvPicPr>
        <xdr:cNvPr id="1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69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11</xdr:row>
      <xdr:rowOff>0</xdr:rowOff>
    </xdr:from>
    <xdr:to>
      <xdr:col>29</xdr:col>
      <xdr:colOff>76200</xdr:colOff>
      <xdr:row>11</xdr:row>
      <xdr:rowOff>0</xdr:rowOff>
    </xdr:to>
    <xdr:pic>
      <xdr:nvPicPr>
        <xdr:cNvPr id="1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79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11</xdr:row>
      <xdr:rowOff>0</xdr:rowOff>
    </xdr:from>
    <xdr:to>
      <xdr:col>29</xdr:col>
      <xdr:colOff>76200</xdr:colOff>
      <xdr:row>11</xdr:row>
      <xdr:rowOff>0</xdr:rowOff>
    </xdr:to>
    <xdr:pic>
      <xdr:nvPicPr>
        <xdr:cNvPr id="1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79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11</xdr:row>
      <xdr:rowOff>0</xdr:rowOff>
    </xdr:from>
    <xdr:to>
      <xdr:col>29</xdr:col>
      <xdr:colOff>76200</xdr:colOff>
      <xdr:row>11</xdr:row>
      <xdr:rowOff>0</xdr:rowOff>
    </xdr:to>
    <xdr:pic>
      <xdr:nvPicPr>
        <xdr:cNvPr id="1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79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11</xdr:row>
      <xdr:rowOff>0</xdr:rowOff>
    </xdr:from>
    <xdr:to>
      <xdr:col>30</xdr:col>
      <xdr:colOff>76200</xdr:colOff>
      <xdr:row>11</xdr:row>
      <xdr:rowOff>0</xdr:rowOff>
    </xdr:to>
    <xdr:pic>
      <xdr:nvPicPr>
        <xdr:cNvPr id="1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88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11</xdr:row>
      <xdr:rowOff>0</xdr:rowOff>
    </xdr:from>
    <xdr:to>
      <xdr:col>30</xdr:col>
      <xdr:colOff>76200</xdr:colOff>
      <xdr:row>11</xdr:row>
      <xdr:rowOff>0</xdr:rowOff>
    </xdr:to>
    <xdr:pic>
      <xdr:nvPicPr>
        <xdr:cNvPr id="1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88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11</xdr:row>
      <xdr:rowOff>0</xdr:rowOff>
    </xdr:from>
    <xdr:to>
      <xdr:col>30</xdr:col>
      <xdr:colOff>76200</xdr:colOff>
      <xdr:row>11</xdr:row>
      <xdr:rowOff>0</xdr:rowOff>
    </xdr:to>
    <xdr:pic>
      <xdr:nvPicPr>
        <xdr:cNvPr id="1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88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31</xdr:col>
      <xdr:colOff>76200</xdr:colOff>
      <xdr:row>11</xdr:row>
      <xdr:rowOff>0</xdr:rowOff>
    </xdr:to>
    <xdr:pic>
      <xdr:nvPicPr>
        <xdr:cNvPr id="1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98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31</xdr:col>
      <xdr:colOff>76200</xdr:colOff>
      <xdr:row>11</xdr:row>
      <xdr:rowOff>0</xdr:rowOff>
    </xdr:to>
    <xdr:pic>
      <xdr:nvPicPr>
        <xdr:cNvPr id="15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98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31</xdr:col>
      <xdr:colOff>76200</xdr:colOff>
      <xdr:row>11</xdr:row>
      <xdr:rowOff>0</xdr:rowOff>
    </xdr:to>
    <xdr:pic>
      <xdr:nvPicPr>
        <xdr:cNvPr id="15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98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32</xdr:col>
      <xdr:colOff>76200</xdr:colOff>
      <xdr:row>11</xdr:row>
      <xdr:rowOff>0</xdr:rowOff>
    </xdr:to>
    <xdr:pic>
      <xdr:nvPicPr>
        <xdr:cNvPr id="15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07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32</xdr:col>
      <xdr:colOff>76200</xdr:colOff>
      <xdr:row>11</xdr:row>
      <xdr:rowOff>0</xdr:rowOff>
    </xdr:to>
    <xdr:pic>
      <xdr:nvPicPr>
        <xdr:cNvPr id="1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07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32</xdr:col>
      <xdr:colOff>76200</xdr:colOff>
      <xdr:row>11</xdr:row>
      <xdr:rowOff>0</xdr:rowOff>
    </xdr:to>
    <xdr:pic>
      <xdr:nvPicPr>
        <xdr:cNvPr id="1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07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33</xdr:col>
      <xdr:colOff>76200</xdr:colOff>
      <xdr:row>11</xdr:row>
      <xdr:rowOff>0</xdr:rowOff>
    </xdr:to>
    <xdr:pic>
      <xdr:nvPicPr>
        <xdr:cNvPr id="15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17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33</xdr:col>
      <xdr:colOff>76200</xdr:colOff>
      <xdr:row>11</xdr:row>
      <xdr:rowOff>0</xdr:rowOff>
    </xdr:to>
    <xdr:pic>
      <xdr:nvPicPr>
        <xdr:cNvPr id="1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17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33</xdr:col>
      <xdr:colOff>76200</xdr:colOff>
      <xdr:row>11</xdr:row>
      <xdr:rowOff>0</xdr:rowOff>
    </xdr:to>
    <xdr:pic>
      <xdr:nvPicPr>
        <xdr:cNvPr id="1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17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34</xdr:col>
      <xdr:colOff>76200</xdr:colOff>
      <xdr:row>11</xdr:row>
      <xdr:rowOff>0</xdr:rowOff>
    </xdr:to>
    <xdr:pic>
      <xdr:nvPicPr>
        <xdr:cNvPr id="1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27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34</xdr:col>
      <xdr:colOff>76200</xdr:colOff>
      <xdr:row>11</xdr:row>
      <xdr:rowOff>0</xdr:rowOff>
    </xdr:to>
    <xdr:pic>
      <xdr:nvPicPr>
        <xdr:cNvPr id="16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27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34</xdr:col>
      <xdr:colOff>76200</xdr:colOff>
      <xdr:row>11</xdr:row>
      <xdr:rowOff>0</xdr:rowOff>
    </xdr:to>
    <xdr:pic>
      <xdr:nvPicPr>
        <xdr:cNvPr id="16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27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35</xdr:col>
      <xdr:colOff>76200</xdr:colOff>
      <xdr:row>11</xdr:row>
      <xdr:rowOff>0</xdr:rowOff>
    </xdr:to>
    <xdr:pic>
      <xdr:nvPicPr>
        <xdr:cNvPr id="16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6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35</xdr:col>
      <xdr:colOff>76200</xdr:colOff>
      <xdr:row>11</xdr:row>
      <xdr:rowOff>0</xdr:rowOff>
    </xdr:to>
    <xdr:pic>
      <xdr:nvPicPr>
        <xdr:cNvPr id="1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6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35</xdr:col>
      <xdr:colOff>76200</xdr:colOff>
      <xdr:row>11</xdr:row>
      <xdr:rowOff>0</xdr:rowOff>
    </xdr:to>
    <xdr:pic>
      <xdr:nvPicPr>
        <xdr:cNvPr id="16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36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11</xdr:row>
      <xdr:rowOff>0</xdr:rowOff>
    </xdr:from>
    <xdr:to>
      <xdr:col>36</xdr:col>
      <xdr:colOff>76200</xdr:colOff>
      <xdr:row>11</xdr:row>
      <xdr:rowOff>0</xdr:rowOff>
    </xdr:to>
    <xdr:pic>
      <xdr:nvPicPr>
        <xdr:cNvPr id="16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46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11</xdr:row>
      <xdr:rowOff>0</xdr:rowOff>
    </xdr:from>
    <xdr:to>
      <xdr:col>36</xdr:col>
      <xdr:colOff>76200</xdr:colOff>
      <xdr:row>11</xdr:row>
      <xdr:rowOff>0</xdr:rowOff>
    </xdr:to>
    <xdr:pic>
      <xdr:nvPicPr>
        <xdr:cNvPr id="1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46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11</xdr:row>
      <xdr:rowOff>0</xdr:rowOff>
    </xdr:from>
    <xdr:to>
      <xdr:col>36</xdr:col>
      <xdr:colOff>76200</xdr:colOff>
      <xdr:row>11</xdr:row>
      <xdr:rowOff>0</xdr:rowOff>
    </xdr:to>
    <xdr:pic>
      <xdr:nvPicPr>
        <xdr:cNvPr id="1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46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11</xdr:row>
      <xdr:rowOff>0</xdr:rowOff>
    </xdr:from>
    <xdr:to>
      <xdr:col>37</xdr:col>
      <xdr:colOff>76200</xdr:colOff>
      <xdr:row>11</xdr:row>
      <xdr:rowOff>0</xdr:rowOff>
    </xdr:to>
    <xdr:pic>
      <xdr:nvPicPr>
        <xdr:cNvPr id="1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55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11</xdr:row>
      <xdr:rowOff>0</xdr:rowOff>
    </xdr:from>
    <xdr:to>
      <xdr:col>37</xdr:col>
      <xdr:colOff>76200</xdr:colOff>
      <xdr:row>11</xdr:row>
      <xdr:rowOff>0</xdr:rowOff>
    </xdr:to>
    <xdr:pic>
      <xdr:nvPicPr>
        <xdr:cNvPr id="17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55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11</xdr:row>
      <xdr:rowOff>0</xdr:rowOff>
    </xdr:from>
    <xdr:to>
      <xdr:col>37</xdr:col>
      <xdr:colOff>76200</xdr:colOff>
      <xdr:row>11</xdr:row>
      <xdr:rowOff>0</xdr:rowOff>
    </xdr:to>
    <xdr:pic>
      <xdr:nvPicPr>
        <xdr:cNvPr id="17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55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11</xdr:row>
      <xdr:rowOff>0</xdr:rowOff>
    </xdr:from>
    <xdr:to>
      <xdr:col>38</xdr:col>
      <xdr:colOff>76200</xdr:colOff>
      <xdr:row>11</xdr:row>
      <xdr:rowOff>0</xdr:rowOff>
    </xdr:to>
    <xdr:pic>
      <xdr:nvPicPr>
        <xdr:cNvPr id="17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65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11</xdr:row>
      <xdr:rowOff>0</xdr:rowOff>
    </xdr:from>
    <xdr:to>
      <xdr:col>38</xdr:col>
      <xdr:colOff>76200</xdr:colOff>
      <xdr:row>11</xdr:row>
      <xdr:rowOff>0</xdr:rowOff>
    </xdr:to>
    <xdr:pic>
      <xdr:nvPicPr>
        <xdr:cNvPr id="1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65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11</xdr:row>
      <xdr:rowOff>0</xdr:rowOff>
    </xdr:from>
    <xdr:to>
      <xdr:col>38</xdr:col>
      <xdr:colOff>76200</xdr:colOff>
      <xdr:row>11</xdr:row>
      <xdr:rowOff>0</xdr:rowOff>
    </xdr:to>
    <xdr:pic>
      <xdr:nvPicPr>
        <xdr:cNvPr id="17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65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11</xdr:row>
      <xdr:rowOff>0</xdr:rowOff>
    </xdr:from>
    <xdr:to>
      <xdr:col>39</xdr:col>
      <xdr:colOff>76200</xdr:colOff>
      <xdr:row>11</xdr:row>
      <xdr:rowOff>0</xdr:rowOff>
    </xdr:to>
    <xdr:pic>
      <xdr:nvPicPr>
        <xdr:cNvPr id="17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75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11</xdr:row>
      <xdr:rowOff>0</xdr:rowOff>
    </xdr:from>
    <xdr:to>
      <xdr:col>39</xdr:col>
      <xdr:colOff>76200</xdr:colOff>
      <xdr:row>11</xdr:row>
      <xdr:rowOff>0</xdr:rowOff>
    </xdr:to>
    <xdr:pic>
      <xdr:nvPicPr>
        <xdr:cNvPr id="17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75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11</xdr:row>
      <xdr:rowOff>0</xdr:rowOff>
    </xdr:from>
    <xdr:to>
      <xdr:col>39</xdr:col>
      <xdr:colOff>76200</xdr:colOff>
      <xdr:row>11</xdr:row>
      <xdr:rowOff>0</xdr:rowOff>
    </xdr:to>
    <xdr:pic>
      <xdr:nvPicPr>
        <xdr:cNvPr id="17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750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</xdr:row>
      <xdr:rowOff>0</xdr:rowOff>
    </xdr:from>
    <xdr:to>
      <xdr:col>40</xdr:col>
      <xdr:colOff>76200</xdr:colOff>
      <xdr:row>11</xdr:row>
      <xdr:rowOff>0</xdr:rowOff>
    </xdr:to>
    <xdr:pic>
      <xdr:nvPicPr>
        <xdr:cNvPr id="17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84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</xdr:row>
      <xdr:rowOff>0</xdr:rowOff>
    </xdr:from>
    <xdr:to>
      <xdr:col>40</xdr:col>
      <xdr:colOff>76200</xdr:colOff>
      <xdr:row>11</xdr:row>
      <xdr:rowOff>0</xdr:rowOff>
    </xdr:to>
    <xdr:pic>
      <xdr:nvPicPr>
        <xdr:cNvPr id="18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84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</xdr:row>
      <xdr:rowOff>0</xdr:rowOff>
    </xdr:from>
    <xdr:to>
      <xdr:col>40</xdr:col>
      <xdr:colOff>76200</xdr:colOff>
      <xdr:row>11</xdr:row>
      <xdr:rowOff>0</xdr:rowOff>
    </xdr:to>
    <xdr:pic>
      <xdr:nvPicPr>
        <xdr:cNvPr id="18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846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11</xdr:row>
      <xdr:rowOff>0</xdr:rowOff>
    </xdr:from>
    <xdr:to>
      <xdr:col>41</xdr:col>
      <xdr:colOff>76200</xdr:colOff>
      <xdr:row>11</xdr:row>
      <xdr:rowOff>0</xdr:rowOff>
    </xdr:to>
    <xdr:pic>
      <xdr:nvPicPr>
        <xdr:cNvPr id="18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94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11</xdr:row>
      <xdr:rowOff>0</xdr:rowOff>
    </xdr:from>
    <xdr:to>
      <xdr:col>41</xdr:col>
      <xdr:colOff>76200</xdr:colOff>
      <xdr:row>11</xdr:row>
      <xdr:rowOff>0</xdr:rowOff>
    </xdr:to>
    <xdr:pic>
      <xdr:nvPicPr>
        <xdr:cNvPr id="18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94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11</xdr:row>
      <xdr:rowOff>0</xdr:rowOff>
    </xdr:from>
    <xdr:to>
      <xdr:col>41</xdr:col>
      <xdr:colOff>76200</xdr:colOff>
      <xdr:row>11</xdr:row>
      <xdr:rowOff>0</xdr:rowOff>
    </xdr:to>
    <xdr:pic>
      <xdr:nvPicPr>
        <xdr:cNvPr id="18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942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11</xdr:row>
      <xdr:rowOff>0</xdr:rowOff>
    </xdr:from>
    <xdr:to>
      <xdr:col>42</xdr:col>
      <xdr:colOff>76200</xdr:colOff>
      <xdr:row>11</xdr:row>
      <xdr:rowOff>0</xdr:rowOff>
    </xdr:to>
    <xdr:pic>
      <xdr:nvPicPr>
        <xdr:cNvPr id="18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03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11</xdr:row>
      <xdr:rowOff>0</xdr:rowOff>
    </xdr:from>
    <xdr:to>
      <xdr:col>42</xdr:col>
      <xdr:colOff>76200</xdr:colOff>
      <xdr:row>11</xdr:row>
      <xdr:rowOff>0</xdr:rowOff>
    </xdr:to>
    <xdr:pic>
      <xdr:nvPicPr>
        <xdr:cNvPr id="18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03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11</xdr:row>
      <xdr:rowOff>0</xdr:rowOff>
    </xdr:from>
    <xdr:to>
      <xdr:col>42</xdr:col>
      <xdr:colOff>76200</xdr:colOff>
      <xdr:row>11</xdr:row>
      <xdr:rowOff>0</xdr:rowOff>
    </xdr:to>
    <xdr:pic>
      <xdr:nvPicPr>
        <xdr:cNvPr id="18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038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11</xdr:row>
      <xdr:rowOff>0</xdr:rowOff>
    </xdr:from>
    <xdr:to>
      <xdr:col>43</xdr:col>
      <xdr:colOff>76200</xdr:colOff>
      <xdr:row>11</xdr:row>
      <xdr:rowOff>0</xdr:rowOff>
    </xdr:to>
    <xdr:pic>
      <xdr:nvPicPr>
        <xdr:cNvPr id="18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13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11</xdr:row>
      <xdr:rowOff>0</xdr:rowOff>
    </xdr:from>
    <xdr:to>
      <xdr:col>43</xdr:col>
      <xdr:colOff>76200</xdr:colOff>
      <xdr:row>11</xdr:row>
      <xdr:rowOff>0</xdr:rowOff>
    </xdr:to>
    <xdr:pic>
      <xdr:nvPicPr>
        <xdr:cNvPr id="18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13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11</xdr:row>
      <xdr:rowOff>0</xdr:rowOff>
    </xdr:from>
    <xdr:to>
      <xdr:col>43</xdr:col>
      <xdr:colOff>76200</xdr:colOff>
      <xdr:row>11</xdr:row>
      <xdr:rowOff>0</xdr:rowOff>
    </xdr:to>
    <xdr:pic>
      <xdr:nvPicPr>
        <xdr:cNvPr id="19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1342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9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9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9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9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9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9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9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9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19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0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0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0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695325</xdr:colOff>
      <xdr:row>11</xdr:row>
      <xdr:rowOff>0</xdr:rowOff>
    </xdr:to>
    <xdr:pic>
      <xdr:nvPicPr>
        <xdr:cNvPr id="20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695325</xdr:colOff>
      <xdr:row>11</xdr:row>
      <xdr:rowOff>0</xdr:rowOff>
    </xdr:to>
    <xdr:pic>
      <xdr:nvPicPr>
        <xdr:cNvPr id="20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695325</xdr:colOff>
      <xdr:row>11</xdr:row>
      <xdr:rowOff>0</xdr:rowOff>
    </xdr:to>
    <xdr:pic>
      <xdr:nvPicPr>
        <xdr:cNvPr id="20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0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0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0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0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685800</xdr:colOff>
      <xdr:row>11</xdr:row>
      <xdr:rowOff>0</xdr:rowOff>
    </xdr:to>
    <xdr:pic>
      <xdr:nvPicPr>
        <xdr:cNvPr id="2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86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GI%20DAS%20CRUZES\XX%20-%20MOGI%20DAS%20CRUZES%20-%20CP%20018.2014%20-%20UBS%20ALTO%20DO%20IPIRANGA%20(SAU%20054)\4%20-%20MEDI&#199;&#213;ES%20E%20CRONOGRAMAS\1&#170;%20MEDI&#199;&#195;O\15-02-06%201%20MEDICAO%20UBS%20ALTO%20DO%20IPIRAN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QPU EXECUTIVO ABERTO E EXTERNO"/>
      <sheetName val="CRON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Q252"/>
  <sheetViews>
    <sheetView showGridLines="0" tabSelected="1" view="pageBreakPreview" zoomScaleNormal="80" zoomScaleSheetLayoutView="100" zoomScalePageLayoutView="0" workbookViewId="0" topLeftCell="A1">
      <selection activeCell="J244" sqref="J244"/>
    </sheetView>
  </sheetViews>
  <sheetFormatPr defaultColWidth="9.140625" defaultRowHeight="15"/>
  <cols>
    <col min="1" max="1" width="11.7109375" style="3" customWidth="1"/>
    <col min="2" max="2" width="68.7109375" style="5" customWidth="1"/>
    <col min="3" max="3" width="5.57421875" style="3" bestFit="1" customWidth="1"/>
    <col min="4" max="4" width="13.8515625" style="6" customWidth="1"/>
    <col min="5" max="5" width="16.28125" style="6" customWidth="1"/>
    <col min="6" max="6" width="14.57421875" style="7" customWidth="1"/>
    <col min="7" max="7" width="10.57421875" style="3" bestFit="1" customWidth="1"/>
    <col min="8" max="8" width="12.00390625" style="3" customWidth="1"/>
    <col min="9" max="9" width="10.57421875" style="3" customWidth="1"/>
    <col min="10" max="10" width="11.7109375" style="3" customWidth="1"/>
    <col min="11" max="16384" width="9.140625" style="3" customWidth="1"/>
  </cols>
  <sheetData>
    <row r="1" spans="1:6" s="20" customFormat="1" ht="24.75" customHeight="1">
      <c r="A1" s="140"/>
      <c r="B1" s="140"/>
      <c r="C1" s="140"/>
      <c r="D1" s="140"/>
      <c r="E1" s="140"/>
      <c r="F1" s="140"/>
    </row>
    <row r="2" spans="1:6" s="20" customFormat="1" ht="24.75" customHeight="1">
      <c r="A2" s="144"/>
      <c r="B2" s="144"/>
      <c r="C2" s="144"/>
      <c r="D2" s="144"/>
      <c r="E2" s="144"/>
      <c r="F2" s="144"/>
    </row>
    <row r="3" spans="1:43" s="18" customFormat="1" ht="23.25" customHeight="1">
      <c r="A3" s="144"/>
      <c r="B3" s="144"/>
      <c r="C3" s="144"/>
      <c r="D3" s="144"/>
      <c r="E3" s="144"/>
      <c r="F3" s="144"/>
      <c r="G3" s="17"/>
      <c r="H3" s="95"/>
      <c r="I3" s="95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9" s="17" customFormat="1" ht="23.25" customHeight="1">
      <c r="A4" s="101"/>
      <c r="B4" s="101"/>
      <c r="C4" s="101"/>
      <c r="D4" s="101"/>
      <c r="E4" s="101"/>
      <c r="F4" s="101"/>
      <c r="H4" s="95"/>
      <c r="I4" s="95"/>
    </row>
    <row r="5" spans="1:9" s="17" customFormat="1" ht="23.25" customHeight="1">
      <c r="A5" s="154"/>
      <c r="B5" s="154"/>
      <c r="C5" s="154"/>
      <c r="D5" s="154"/>
      <c r="E5" s="154"/>
      <c r="F5" s="154"/>
      <c r="H5" s="95"/>
      <c r="I5" s="95"/>
    </row>
    <row r="6" spans="1:9" s="17" customFormat="1" ht="23.25" customHeight="1" thickBot="1">
      <c r="A6" s="101"/>
      <c r="B6" s="101"/>
      <c r="C6" s="101"/>
      <c r="D6" s="101"/>
      <c r="E6" s="101"/>
      <c r="F6" s="101"/>
      <c r="H6" s="95"/>
      <c r="I6" s="95"/>
    </row>
    <row r="7" spans="1:6" s="21" customFormat="1" ht="15" customHeight="1">
      <c r="A7" s="141" t="s">
        <v>382</v>
      </c>
      <c r="B7" s="142"/>
      <c r="C7" s="142"/>
      <c r="D7" s="142"/>
      <c r="E7" s="142"/>
      <c r="F7" s="143"/>
    </row>
    <row r="8" spans="1:6" s="21" customFormat="1" ht="15" customHeight="1">
      <c r="A8" s="151" t="s">
        <v>409</v>
      </c>
      <c r="B8" s="152"/>
      <c r="C8" s="152"/>
      <c r="D8" s="152"/>
      <c r="E8" s="152"/>
      <c r="F8" s="153"/>
    </row>
    <row r="9" spans="1:6" s="21" customFormat="1" ht="15" customHeight="1">
      <c r="A9" s="102"/>
      <c r="B9" s="100"/>
      <c r="C9" s="100"/>
      <c r="D9" s="100"/>
      <c r="E9" s="100"/>
      <c r="F9" s="117"/>
    </row>
    <row r="10" spans="1:6" s="21" customFormat="1" ht="15" customHeight="1">
      <c r="A10" s="155"/>
      <c r="B10" s="156"/>
      <c r="C10" s="156"/>
      <c r="D10" s="156"/>
      <c r="E10" s="116"/>
      <c r="F10" s="118"/>
    </row>
    <row r="11" spans="1:6" s="21" customFormat="1" ht="24.75" customHeight="1">
      <c r="A11" s="145" t="s">
        <v>0</v>
      </c>
      <c r="B11" s="146" t="s">
        <v>1</v>
      </c>
      <c r="C11" s="139" t="s">
        <v>2</v>
      </c>
      <c r="D11" s="149" t="s">
        <v>12</v>
      </c>
      <c r="E11" s="149"/>
      <c r="F11" s="150"/>
    </row>
    <row r="12" spans="1:43" s="13" customFormat="1" ht="24.75" customHeight="1">
      <c r="A12" s="145"/>
      <c r="B12" s="147"/>
      <c r="C12" s="139"/>
      <c r="D12" s="137" t="s">
        <v>3</v>
      </c>
      <c r="E12" s="137" t="s">
        <v>5</v>
      </c>
      <c r="F12" s="138" t="s">
        <v>4</v>
      </c>
      <c r="G12" s="134"/>
      <c r="H12" s="134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2" customFormat="1" ht="15" customHeight="1">
      <c r="A13" s="145"/>
      <c r="B13" s="148"/>
      <c r="C13" s="139"/>
      <c r="D13" s="137"/>
      <c r="E13" s="137"/>
      <c r="F13" s="138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6" s="23" customFormat="1" ht="19.5" customHeight="1">
      <c r="A14" s="103" t="s">
        <v>380</v>
      </c>
      <c r="B14" s="11" t="s">
        <v>377</v>
      </c>
      <c r="C14" s="14"/>
      <c r="D14" s="15"/>
      <c r="E14" s="15"/>
      <c r="F14" s="119"/>
    </row>
    <row r="15" spans="1:6" s="23" customFormat="1" ht="12" customHeight="1">
      <c r="A15" s="104" t="s">
        <v>376</v>
      </c>
      <c r="B15" s="38" t="s">
        <v>381</v>
      </c>
      <c r="C15" s="39"/>
      <c r="D15" s="39"/>
      <c r="E15" s="39"/>
      <c r="F15" s="120"/>
    </row>
    <row r="16" spans="1:6" s="23" customFormat="1" ht="12" customHeight="1">
      <c r="A16" s="105" t="s">
        <v>378</v>
      </c>
      <c r="B16" s="41" t="s">
        <v>379</v>
      </c>
      <c r="C16" s="42" t="s">
        <v>2</v>
      </c>
      <c r="D16" s="42">
        <v>8</v>
      </c>
      <c r="E16" s="132">
        <v>0</v>
      </c>
      <c r="F16" s="121">
        <f>ROUND((D16*E16),2)</f>
        <v>0</v>
      </c>
    </row>
    <row r="17" spans="1:6" s="23" customFormat="1" ht="12" customHeight="1">
      <c r="A17" s="111" t="s">
        <v>411</v>
      </c>
      <c r="B17" s="41" t="s">
        <v>412</v>
      </c>
      <c r="C17" s="42" t="s">
        <v>2</v>
      </c>
      <c r="D17" s="42">
        <v>2</v>
      </c>
      <c r="E17" s="132">
        <v>0</v>
      </c>
      <c r="F17" s="121">
        <f>ROUND((D17*E17),2)</f>
        <v>0</v>
      </c>
    </row>
    <row r="18" spans="1:6" s="23" customFormat="1" ht="12" customHeight="1">
      <c r="A18" s="111" t="s">
        <v>413</v>
      </c>
      <c r="B18" s="41" t="s">
        <v>414</v>
      </c>
      <c r="C18" s="42" t="s">
        <v>2</v>
      </c>
      <c r="D18" s="42">
        <v>2</v>
      </c>
      <c r="E18" s="132">
        <v>0</v>
      </c>
      <c r="F18" s="121">
        <f>ROUND((D18*E18),2)</f>
        <v>0</v>
      </c>
    </row>
    <row r="19" spans="1:6" s="23" customFormat="1" ht="12" customHeight="1">
      <c r="A19" s="111" t="s">
        <v>415</v>
      </c>
      <c r="B19" s="41" t="s">
        <v>416</v>
      </c>
      <c r="C19" s="42" t="s">
        <v>417</v>
      </c>
      <c r="D19" s="42">
        <v>1</v>
      </c>
      <c r="E19" s="132">
        <v>0</v>
      </c>
      <c r="F19" s="121">
        <f>ROUND((D19*E19),2)</f>
        <v>0</v>
      </c>
    </row>
    <row r="20" spans="1:6" s="23" customFormat="1" ht="12" customHeight="1">
      <c r="A20" s="111" t="s">
        <v>418</v>
      </c>
      <c r="B20" s="41" t="s">
        <v>419</v>
      </c>
      <c r="C20" s="42" t="s">
        <v>13</v>
      </c>
      <c r="D20" s="42">
        <v>45</v>
      </c>
      <c r="E20" s="132">
        <v>0</v>
      </c>
      <c r="F20" s="121">
        <f>ROUND((D20*E20),2)</f>
        <v>0</v>
      </c>
    </row>
    <row r="21" spans="1:6" s="23" customFormat="1" ht="12" customHeight="1">
      <c r="A21" s="105"/>
      <c r="B21" s="41"/>
      <c r="C21" s="42"/>
      <c r="D21" s="42"/>
      <c r="E21" s="132"/>
      <c r="F21" s="121"/>
    </row>
    <row r="22" spans="1:6" s="23" customFormat="1" ht="12" customHeight="1">
      <c r="A22" s="108"/>
      <c r="B22" s="41"/>
      <c r="C22" s="42"/>
      <c r="D22" s="42"/>
      <c r="E22" s="42"/>
      <c r="F22" s="121"/>
    </row>
    <row r="23" spans="1:6" s="23" customFormat="1" ht="12" customHeight="1">
      <c r="A23" s="106"/>
      <c r="B23" s="8" t="s">
        <v>7</v>
      </c>
      <c r="C23" s="9"/>
      <c r="D23" s="4"/>
      <c r="E23" s="10"/>
      <c r="F23" s="122">
        <f>ROUND((SUM(F16:F20)),2)</f>
        <v>0</v>
      </c>
    </row>
    <row r="24" spans="1:6" s="23" customFormat="1" ht="12" customHeight="1">
      <c r="A24" s="107"/>
      <c r="B24" s="24"/>
      <c r="D24" s="25"/>
      <c r="E24" s="25"/>
      <c r="F24" s="123"/>
    </row>
    <row r="25" spans="1:9" s="16" customFormat="1" ht="12" customHeight="1">
      <c r="A25" s="103" t="s">
        <v>18</v>
      </c>
      <c r="B25" s="11" t="s">
        <v>19</v>
      </c>
      <c r="C25" s="14"/>
      <c r="D25" s="15"/>
      <c r="E25" s="15"/>
      <c r="F25" s="119"/>
      <c r="H25" s="3"/>
      <c r="I25" s="3"/>
    </row>
    <row r="26" spans="1:9" s="40" customFormat="1" ht="12" customHeight="1">
      <c r="A26" s="104" t="s">
        <v>20</v>
      </c>
      <c r="B26" s="38" t="s">
        <v>21</v>
      </c>
      <c r="C26" s="39"/>
      <c r="D26" s="39"/>
      <c r="E26" s="39"/>
      <c r="F26" s="120"/>
      <c r="H26" s="43"/>
      <c r="I26" s="43"/>
    </row>
    <row r="27" spans="1:6" s="43" customFormat="1" ht="12" customHeight="1">
      <c r="A27" s="105" t="s">
        <v>22</v>
      </c>
      <c r="B27" s="41" t="s">
        <v>23</v>
      </c>
      <c r="C27" s="42" t="s">
        <v>11</v>
      </c>
      <c r="D27" s="42">
        <v>54.36</v>
      </c>
      <c r="E27" s="132">
        <v>0</v>
      </c>
      <c r="F27" s="121">
        <f>ROUND((D27*E27),2)</f>
        <v>0</v>
      </c>
    </row>
    <row r="28" spans="1:6" s="43" customFormat="1" ht="12.75">
      <c r="A28" s="105" t="s">
        <v>24</v>
      </c>
      <c r="B28" s="41" t="s">
        <v>25</v>
      </c>
      <c r="C28" s="42" t="s">
        <v>10</v>
      </c>
      <c r="D28" s="42">
        <v>138</v>
      </c>
      <c r="E28" s="132">
        <v>0</v>
      </c>
      <c r="F28" s="121">
        <f>ROUND((D28*E28),2)</f>
        <v>0</v>
      </c>
    </row>
    <row r="29" spans="1:6" s="43" customFormat="1" ht="12.75">
      <c r="A29" s="108" t="s">
        <v>26</v>
      </c>
      <c r="B29" s="41" t="s">
        <v>27</v>
      </c>
      <c r="C29" s="42" t="s">
        <v>10</v>
      </c>
      <c r="D29" s="42">
        <v>57.6</v>
      </c>
      <c r="E29" s="132">
        <v>0</v>
      </c>
      <c r="F29" s="121">
        <f>ROUND((D29*E29),2)</f>
        <v>0</v>
      </c>
    </row>
    <row r="30" spans="1:9" s="40" customFormat="1" ht="12.75">
      <c r="A30" s="104" t="s">
        <v>28</v>
      </c>
      <c r="B30" s="38" t="s">
        <v>29</v>
      </c>
      <c r="C30" s="39"/>
      <c r="D30" s="39"/>
      <c r="E30" s="39"/>
      <c r="F30" s="120"/>
      <c r="H30" s="43"/>
      <c r="I30" s="43"/>
    </row>
    <row r="31" spans="1:6" s="43" customFormat="1" ht="12.75">
      <c r="A31" s="105" t="s">
        <v>333</v>
      </c>
      <c r="B31" s="41" t="s">
        <v>334</v>
      </c>
      <c r="C31" s="42" t="s">
        <v>2</v>
      </c>
      <c r="D31" s="42">
        <v>1</v>
      </c>
      <c r="E31" s="132">
        <v>0</v>
      </c>
      <c r="F31" s="121">
        <f>ROUND((D31*E31),2)</f>
        <v>0</v>
      </c>
    </row>
    <row r="32" spans="1:6" s="43" customFormat="1" ht="12.75">
      <c r="A32" s="108" t="s">
        <v>293</v>
      </c>
      <c r="B32" s="41" t="s">
        <v>294</v>
      </c>
      <c r="C32" s="42" t="s">
        <v>13</v>
      </c>
      <c r="D32" s="42">
        <v>800</v>
      </c>
      <c r="E32" s="132">
        <v>0</v>
      </c>
      <c r="F32" s="121">
        <f>ROUND((D32*E32),2)</f>
        <v>0</v>
      </c>
    </row>
    <row r="33" spans="1:9" s="40" customFormat="1" ht="12.75">
      <c r="A33" s="104" t="s">
        <v>30</v>
      </c>
      <c r="B33" s="38" t="s">
        <v>31</v>
      </c>
      <c r="C33" s="39"/>
      <c r="D33" s="39"/>
      <c r="E33" s="39"/>
      <c r="F33" s="120"/>
      <c r="H33" s="43"/>
      <c r="I33" s="43"/>
    </row>
    <row r="34" spans="1:6" s="43" customFormat="1" ht="12.75">
      <c r="A34" s="108" t="s">
        <v>32</v>
      </c>
      <c r="B34" s="41" t="s">
        <v>33</v>
      </c>
      <c r="C34" s="42" t="s">
        <v>10</v>
      </c>
      <c r="D34" s="42">
        <f>108+90.6</f>
        <v>198.6</v>
      </c>
      <c r="E34" s="132">
        <v>0</v>
      </c>
      <c r="F34" s="121">
        <f>ROUND((D34*E34),2)</f>
        <v>0</v>
      </c>
    </row>
    <row r="35" spans="1:9" s="40" customFormat="1" ht="12.75">
      <c r="A35" s="104" t="s">
        <v>34</v>
      </c>
      <c r="B35" s="38" t="s">
        <v>35</v>
      </c>
      <c r="C35" s="39"/>
      <c r="D35" s="39"/>
      <c r="E35" s="39"/>
      <c r="F35" s="120"/>
      <c r="H35" s="43"/>
      <c r="I35" s="43"/>
    </row>
    <row r="36" spans="1:6" s="43" customFormat="1" ht="12.75">
      <c r="A36" s="108" t="s">
        <v>36</v>
      </c>
      <c r="B36" s="41" t="s">
        <v>37</v>
      </c>
      <c r="C36" s="42" t="s">
        <v>14</v>
      </c>
      <c r="D36" s="42">
        <f>1440+574.7+286.7</f>
        <v>2301.4</v>
      </c>
      <c r="E36" s="132">
        <v>0</v>
      </c>
      <c r="F36" s="121">
        <f>ROUND((D36*E36),2)</f>
        <v>0</v>
      </c>
    </row>
    <row r="37" spans="1:6" s="43" customFormat="1" ht="12.75">
      <c r="A37" s="105" t="s">
        <v>38</v>
      </c>
      <c r="B37" s="41" t="s">
        <v>39</v>
      </c>
      <c r="C37" s="42" t="s">
        <v>14</v>
      </c>
      <c r="D37" s="42">
        <f>276.16*0.97</f>
        <v>267.8752</v>
      </c>
      <c r="E37" s="132">
        <v>0</v>
      </c>
      <c r="F37" s="121">
        <f>ROUND((D37*E37),2)</f>
        <v>0</v>
      </c>
    </row>
    <row r="38" spans="1:9" s="40" customFormat="1" ht="12.75">
      <c r="A38" s="109" t="s">
        <v>40</v>
      </c>
      <c r="B38" s="38" t="s">
        <v>15</v>
      </c>
      <c r="C38" s="39"/>
      <c r="D38" s="39"/>
      <c r="E38" s="39"/>
      <c r="F38" s="120"/>
      <c r="H38" s="43"/>
      <c r="I38" s="43"/>
    </row>
    <row r="39" spans="1:6" s="43" customFormat="1" ht="12.75">
      <c r="A39" s="108" t="s">
        <v>41</v>
      </c>
      <c r="B39" s="41" t="s">
        <v>42</v>
      </c>
      <c r="C39" s="42" t="s">
        <v>11</v>
      </c>
      <c r="D39" s="42">
        <f>28.8+14.63</f>
        <v>43.43</v>
      </c>
      <c r="E39" s="132">
        <v>0</v>
      </c>
      <c r="F39" s="121">
        <f>ROUND((D39*E39),2)</f>
        <v>0</v>
      </c>
    </row>
    <row r="40" spans="1:7" ht="12.75">
      <c r="A40" s="106"/>
      <c r="B40" s="8" t="s">
        <v>7</v>
      </c>
      <c r="C40" s="9"/>
      <c r="D40" s="4"/>
      <c r="E40" s="10"/>
      <c r="F40" s="122">
        <f>ROUND((SUM(F26:F39)),2)</f>
        <v>0</v>
      </c>
      <c r="G40" s="47"/>
    </row>
    <row r="41" spans="1:6" s="23" customFormat="1" ht="12.75">
      <c r="A41" s="107"/>
      <c r="B41" s="24"/>
      <c r="D41" s="25"/>
      <c r="E41" s="25"/>
      <c r="F41" s="123"/>
    </row>
    <row r="42" spans="1:9" s="16" customFormat="1" ht="19.5" customHeight="1">
      <c r="A42" s="103" t="s">
        <v>43</v>
      </c>
      <c r="B42" s="11" t="s">
        <v>44</v>
      </c>
      <c r="C42" s="14"/>
      <c r="D42" s="15"/>
      <c r="E42" s="15"/>
      <c r="F42" s="119"/>
      <c r="H42" s="3"/>
      <c r="I42" s="3"/>
    </row>
    <row r="43" spans="1:9" s="40" customFormat="1" ht="12.75">
      <c r="A43" s="104" t="s">
        <v>45</v>
      </c>
      <c r="B43" s="38" t="s">
        <v>31</v>
      </c>
      <c r="C43" s="39"/>
      <c r="D43" s="39"/>
      <c r="E43" s="39"/>
      <c r="F43" s="120"/>
      <c r="H43" s="43"/>
      <c r="I43" s="43"/>
    </row>
    <row r="44" spans="1:6" s="43" customFormat="1" ht="12.75">
      <c r="A44" s="105" t="s">
        <v>46</v>
      </c>
      <c r="B44" s="41" t="s">
        <v>47</v>
      </c>
      <c r="C44" s="42" t="s">
        <v>10</v>
      </c>
      <c r="D44" s="42">
        <v>829.44</v>
      </c>
      <c r="E44" s="132">
        <v>0</v>
      </c>
      <c r="F44" s="121">
        <f>ROUND((D44*E44),2)</f>
        <v>0</v>
      </c>
    </row>
    <row r="45" spans="1:9" s="40" customFormat="1" ht="12.75">
      <c r="A45" s="104" t="s">
        <v>48</v>
      </c>
      <c r="B45" s="38" t="s">
        <v>35</v>
      </c>
      <c r="C45" s="39"/>
      <c r="D45" s="39"/>
      <c r="E45" s="39"/>
      <c r="F45" s="120"/>
      <c r="H45" s="43"/>
      <c r="I45" s="43"/>
    </row>
    <row r="46" spans="1:6" s="43" customFormat="1" ht="12.75">
      <c r="A46" s="108" t="s">
        <v>49</v>
      </c>
      <c r="B46" s="41" t="s">
        <v>37</v>
      </c>
      <c r="C46" s="42" t="s">
        <v>14</v>
      </c>
      <c r="D46" s="42">
        <v>5976.58</v>
      </c>
      <c r="E46" s="132">
        <v>0</v>
      </c>
      <c r="F46" s="121">
        <f>ROUND((D46*E46),2)</f>
        <v>0</v>
      </c>
    </row>
    <row r="47" spans="1:6" s="43" customFormat="1" ht="12.75">
      <c r="A47" s="108" t="s">
        <v>50</v>
      </c>
      <c r="B47" s="41" t="s">
        <v>39</v>
      </c>
      <c r="C47" s="42" t="s">
        <v>14</v>
      </c>
      <c r="D47" s="42">
        <f>(D49+D50)*0.97</f>
        <v>1067.1261000000002</v>
      </c>
      <c r="E47" s="132">
        <v>0</v>
      </c>
      <c r="F47" s="121">
        <f>ROUND((D47*E47),2)</f>
        <v>0</v>
      </c>
    </row>
    <row r="48" spans="1:9" s="40" customFormat="1" ht="12.75">
      <c r="A48" s="104" t="s">
        <v>51</v>
      </c>
      <c r="B48" s="38" t="s">
        <v>15</v>
      </c>
      <c r="C48" s="39"/>
      <c r="D48" s="39"/>
      <c r="E48" s="39"/>
      <c r="F48" s="120"/>
      <c r="H48" s="43"/>
      <c r="I48" s="43"/>
    </row>
    <row r="49" spans="1:9" s="43" customFormat="1" ht="25.5">
      <c r="A49" s="105" t="s">
        <v>52</v>
      </c>
      <c r="B49" s="49" t="s">
        <v>295</v>
      </c>
      <c r="C49" s="42" t="s">
        <v>10</v>
      </c>
      <c r="D49" s="42">
        <v>446.41</v>
      </c>
      <c r="E49" s="132">
        <v>0</v>
      </c>
      <c r="F49" s="121">
        <f>ROUND((D49*E49),2)</f>
        <v>0</v>
      </c>
      <c r="H49" s="98">
        <f>F49</f>
        <v>0</v>
      </c>
      <c r="I49" s="97" t="e">
        <f>H49/F$52</f>
        <v>#DIV/0!</v>
      </c>
    </row>
    <row r="50" spans="1:9" s="43" customFormat="1" ht="12.75">
      <c r="A50" s="105" t="s">
        <v>296</v>
      </c>
      <c r="B50" s="49" t="s">
        <v>297</v>
      </c>
      <c r="C50" s="42" t="s">
        <v>10</v>
      </c>
      <c r="D50" s="42">
        <v>653.72</v>
      </c>
      <c r="E50" s="132">
        <v>0</v>
      </c>
      <c r="F50" s="121">
        <f>ROUND((D50*E50),2)</f>
        <v>0</v>
      </c>
      <c r="H50" s="98">
        <f>F50</f>
        <v>0</v>
      </c>
      <c r="I50" s="97" t="e">
        <f>H50/F$52</f>
        <v>#DIV/0!</v>
      </c>
    </row>
    <row r="51" spans="1:6" s="43" customFormat="1" ht="12.75">
      <c r="A51" s="108" t="s">
        <v>53</v>
      </c>
      <c r="B51" s="41" t="s">
        <v>54</v>
      </c>
      <c r="C51" s="42" t="s">
        <v>11</v>
      </c>
      <c r="D51" s="42">
        <v>75.28</v>
      </c>
      <c r="E51" s="132">
        <v>0</v>
      </c>
      <c r="F51" s="121">
        <f>ROUND((D51*E51),2)</f>
        <v>0</v>
      </c>
    </row>
    <row r="52" spans="1:7" ht="12.75">
      <c r="A52" s="106"/>
      <c r="B52" s="8" t="s">
        <v>7</v>
      </c>
      <c r="C52" s="9"/>
      <c r="D52" s="4"/>
      <c r="E52" s="10"/>
      <c r="F52" s="122">
        <f>ROUND((SUM(F43:F51)),2)</f>
        <v>0</v>
      </c>
      <c r="G52" s="47"/>
    </row>
    <row r="53" spans="1:6" s="23" customFormat="1" ht="12.75">
      <c r="A53" s="107"/>
      <c r="B53" s="24"/>
      <c r="D53" s="25"/>
      <c r="E53" s="25"/>
      <c r="F53" s="123"/>
    </row>
    <row r="54" spans="1:9" s="16" customFormat="1" ht="19.5" customHeight="1">
      <c r="A54" s="103" t="s">
        <v>55</v>
      </c>
      <c r="B54" s="11" t="s">
        <v>56</v>
      </c>
      <c r="C54" s="14"/>
      <c r="D54" s="15"/>
      <c r="E54" s="15"/>
      <c r="F54" s="119"/>
      <c r="H54" s="3"/>
      <c r="I54" s="3"/>
    </row>
    <row r="55" spans="1:10" s="19" customFormat="1" ht="12.75">
      <c r="A55" s="110" t="s">
        <v>57</v>
      </c>
      <c r="B55" s="35" t="s">
        <v>58</v>
      </c>
      <c r="C55" s="33"/>
      <c r="D55" s="33"/>
      <c r="E55" s="33"/>
      <c r="F55" s="124"/>
      <c r="H55" s="46">
        <f>(10.95+15.9+5.9+11.54+4.9+4.22+27.3+36.02)</f>
        <v>116.72999999999999</v>
      </c>
      <c r="I55" s="46">
        <f>(15.4+7.55+4.54+4.8+4.4+4.4+4.4+4.8+4.4+4.4+4.5+12.1+15.4)</f>
        <v>91.08999999999999</v>
      </c>
      <c r="J55" s="19">
        <f>(H55+I55)*3</f>
        <v>623.46</v>
      </c>
    </row>
    <row r="56" spans="1:6" s="43" customFormat="1" ht="12.75">
      <c r="A56" s="105" t="s">
        <v>291</v>
      </c>
      <c r="B56" s="41" t="s">
        <v>292</v>
      </c>
      <c r="C56" s="42" t="s">
        <v>10</v>
      </c>
      <c r="D56" s="42">
        <f>J55</f>
        <v>623.46</v>
      </c>
      <c r="E56" s="132">
        <v>0</v>
      </c>
      <c r="F56" s="121">
        <f>ROUND((D56*E56),2)</f>
        <v>0</v>
      </c>
    </row>
    <row r="57" spans="1:6" s="43" customFormat="1" ht="12.75">
      <c r="A57" s="105" t="s">
        <v>59</v>
      </c>
      <c r="B57" s="41" t="s">
        <v>60</v>
      </c>
      <c r="C57" s="42" t="s">
        <v>10</v>
      </c>
      <c r="D57" s="42">
        <f>159.13+60+41.8</f>
        <v>260.93</v>
      </c>
      <c r="E57" s="132">
        <v>0</v>
      </c>
      <c r="F57" s="121">
        <f>ROUND((D57*E57),2)</f>
        <v>0</v>
      </c>
    </row>
    <row r="58" spans="1:6" s="43" customFormat="1" ht="12.75">
      <c r="A58" s="105" t="s">
        <v>61</v>
      </c>
      <c r="B58" s="41" t="s">
        <v>62</v>
      </c>
      <c r="C58" s="42" t="s">
        <v>11</v>
      </c>
      <c r="D58" s="42">
        <f>15.65+1.05+(4.35)</f>
        <v>21.049999999999997</v>
      </c>
      <c r="E58" s="132">
        <v>0</v>
      </c>
      <c r="F58" s="121">
        <f>ROUND((D58*E58),2)</f>
        <v>0</v>
      </c>
    </row>
    <row r="59" spans="1:6" s="43" customFormat="1" ht="12.75">
      <c r="A59" s="108" t="s">
        <v>63</v>
      </c>
      <c r="B59" s="41" t="s">
        <v>64</v>
      </c>
      <c r="C59" s="42" t="s">
        <v>14</v>
      </c>
      <c r="D59" s="42">
        <v>266.45</v>
      </c>
      <c r="E59" s="132">
        <v>0</v>
      </c>
      <c r="F59" s="121">
        <f>ROUND((D59*E59),2)</f>
        <v>0</v>
      </c>
    </row>
    <row r="60" spans="1:6" s="43" customFormat="1" ht="12.75" customHeight="1">
      <c r="A60" s="105" t="s">
        <v>335</v>
      </c>
      <c r="B60" s="41" t="s">
        <v>336</v>
      </c>
      <c r="C60" s="42" t="s">
        <v>10</v>
      </c>
      <c r="D60" s="42">
        <v>38.33</v>
      </c>
      <c r="E60" s="132">
        <v>0</v>
      </c>
      <c r="F60" s="121">
        <f>ROUND((D60*E60),2)</f>
        <v>0</v>
      </c>
    </row>
    <row r="61" spans="1:9" s="16" customFormat="1" ht="12.75">
      <c r="A61" s="104" t="s">
        <v>65</v>
      </c>
      <c r="B61" s="37" t="s">
        <v>66</v>
      </c>
      <c r="C61" s="34"/>
      <c r="D61" s="34"/>
      <c r="E61" s="34"/>
      <c r="F61" s="124"/>
      <c r="H61" s="3"/>
      <c r="I61" s="3"/>
    </row>
    <row r="62" spans="1:6" s="43" customFormat="1" ht="12.75">
      <c r="A62" s="108" t="s">
        <v>67</v>
      </c>
      <c r="B62" s="41" t="s">
        <v>68</v>
      </c>
      <c r="C62" s="42" t="s">
        <v>13</v>
      </c>
      <c r="D62" s="42">
        <v>9.7</v>
      </c>
      <c r="E62" s="132">
        <v>0</v>
      </c>
      <c r="F62" s="121">
        <f>ROUND((D62*E62),2)</f>
        <v>0</v>
      </c>
    </row>
    <row r="63" spans="1:6" s="43" customFormat="1" ht="25.5">
      <c r="A63" s="108" t="s">
        <v>366</v>
      </c>
      <c r="B63" s="41" t="s">
        <v>368</v>
      </c>
      <c r="C63" s="42" t="s">
        <v>10</v>
      </c>
      <c r="D63" s="42">
        <v>12.7</v>
      </c>
      <c r="E63" s="132">
        <v>0</v>
      </c>
      <c r="F63" s="121">
        <f>ROUND((D63*E63),2)</f>
        <v>0</v>
      </c>
    </row>
    <row r="64" spans="1:7" ht="12.75">
      <c r="A64" s="106"/>
      <c r="B64" s="8" t="s">
        <v>367</v>
      </c>
      <c r="C64" s="9"/>
      <c r="D64" s="4"/>
      <c r="E64" s="10"/>
      <c r="F64" s="122">
        <f>ROUND((SUM(F55:F63)),2)</f>
        <v>0</v>
      </c>
      <c r="G64" s="47"/>
    </row>
    <row r="65" spans="1:6" s="23" customFormat="1" ht="12.75">
      <c r="A65" s="107"/>
      <c r="B65" s="24"/>
      <c r="D65" s="25"/>
      <c r="E65" s="25"/>
      <c r="F65" s="123"/>
    </row>
    <row r="66" spans="1:9" s="16" customFormat="1" ht="19.5" customHeight="1">
      <c r="A66" s="103" t="s">
        <v>69</v>
      </c>
      <c r="B66" s="11" t="s">
        <v>70</v>
      </c>
      <c r="C66" s="14"/>
      <c r="D66" s="15"/>
      <c r="E66" s="15"/>
      <c r="F66" s="119"/>
      <c r="H66" s="3"/>
      <c r="I66" s="3"/>
    </row>
    <row r="67" spans="1:9" s="19" customFormat="1" ht="12.75">
      <c r="A67" s="110" t="s">
        <v>71</v>
      </c>
      <c r="B67" s="35" t="s">
        <v>72</v>
      </c>
      <c r="C67" s="33"/>
      <c r="D67" s="33"/>
      <c r="E67" s="33"/>
      <c r="F67" s="124"/>
      <c r="H67" s="46"/>
      <c r="I67" s="46"/>
    </row>
    <row r="68" spans="1:6" s="43" customFormat="1" ht="12.75">
      <c r="A68" s="105" t="s">
        <v>73</v>
      </c>
      <c r="B68" s="41" t="s">
        <v>74</v>
      </c>
      <c r="C68" s="42" t="s">
        <v>2</v>
      </c>
      <c r="D68" s="42">
        <v>14</v>
      </c>
      <c r="E68" s="173">
        <v>0</v>
      </c>
      <c r="F68" s="121">
        <f>ROUND((D68*E68),2)</f>
        <v>0</v>
      </c>
    </row>
    <row r="69" spans="1:6" s="43" customFormat="1" ht="25.5">
      <c r="A69" s="105" t="s">
        <v>73</v>
      </c>
      <c r="B69" s="41" t="s">
        <v>353</v>
      </c>
      <c r="C69" s="42" t="s">
        <v>2</v>
      </c>
      <c r="D69" s="42">
        <v>4</v>
      </c>
      <c r="E69" s="173">
        <v>0</v>
      </c>
      <c r="F69" s="121">
        <f>ROUND((D69*E69),2)</f>
        <v>0</v>
      </c>
    </row>
    <row r="70" spans="1:9" s="16" customFormat="1" ht="12.75">
      <c r="A70" s="104" t="s">
        <v>75</v>
      </c>
      <c r="B70" s="37" t="s">
        <v>76</v>
      </c>
      <c r="C70" s="34"/>
      <c r="D70" s="34"/>
      <c r="E70" s="34"/>
      <c r="F70" s="124"/>
      <c r="H70" s="3"/>
      <c r="I70" s="3"/>
    </row>
    <row r="71" spans="1:9" s="16" customFormat="1" ht="12.75">
      <c r="A71" s="105" t="s">
        <v>77</v>
      </c>
      <c r="B71" s="41" t="s">
        <v>365</v>
      </c>
      <c r="C71" s="42" t="s">
        <v>13</v>
      </c>
      <c r="D71" s="42">
        <v>1.9</v>
      </c>
      <c r="E71" s="132">
        <v>0</v>
      </c>
      <c r="F71" s="121">
        <f>ROUND((D71*E71),2)</f>
        <v>0</v>
      </c>
      <c r="H71" s="3"/>
      <c r="I71" s="3"/>
    </row>
    <row r="72" spans="1:6" s="43" customFormat="1" ht="12.75">
      <c r="A72" s="105" t="s">
        <v>77</v>
      </c>
      <c r="B72" s="41" t="s">
        <v>362</v>
      </c>
      <c r="C72" s="42" t="s">
        <v>13</v>
      </c>
      <c r="D72" s="42">
        <v>5.3</v>
      </c>
      <c r="E72" s="132">
        <v>0</v>
      </c>
      <c r="F72" s="121">
        <f>ROUND((D72*E72),2)</f>
        <v>0</v>
      </c>
    </row>
    <row r="73" spans="1:6" s="43" customFormat="1" ht="12.75">
      <c r="A73" s="105" t="s">
        <v>78</v>
      </c>
      <c r="B73" s="41" t="s">
        <v>363</v>
      </c>
      <c r="C73" s="42" t="s">
        <v>13</v>
      </c>
      <c r="D73" s="42">
        <v>24</v>
      </c>
      <c r="E73" s="132">
        <v>0</v>
      </c>
      <c r="F73" s="121">
        <f>ROUND((D73*E73),2)</f>
        <v>0</v>
      </c>
    </row>
    <row r="74" spans="1:6" s="43" customFormat="1" ht="25.5">
      <c r="A74" s="108" t="s">
        <v>79</v>
      </c>
      <c r="B74" s="41" t="s">
        <v>364</v>
      </c>
      <c r="C74" s="42" t="s">
        <v>2</v>
      </c>
      <c r="D74" s="42">
        <v>1</v>
      </c>
      <c r="E74" s="132">
        <v>0</v>
      </c>
      <c r="F74" s="121">
        <f>ROUND((D74*E74),2)</f>
        <v>0</v>
      </c>
    </row>
    <row r="75" spans="1:7" ht="12.75">
      <c r="A75" s="106"/>
      <c r="B75" s="8" t="s">
        <v>7</v>
      </c>
      <c r="C75" s="9"/>
      <c r="D75" s="4"/>
      <c r="E75" s="10"/>
      <c r="F75" s="122">
        <f>ROUND((SUM(F67:F74)),2)</f>
        <v>0</v>
      </c>
      <c r="G75" s="47"/>
    </row>
    <row r="76" spans="1:6" s="23" customFormat="1" ht="12.75">
      <c r="A76" s="107"/>
      <c r="B76" s="24"/>
      <c r="D76" s="25"/>
      <c r="E76" s="25"/>
      <c r="F76" s="123"/>
    </row>
    <row r="77" spans="1:9" s="16" customFormat="1" ht="19.5" customHeight="1">
      <c r="A77" s="103" t="s">
        <v>80</v>
      </c>
      <c r="B77" s="11" t="s">
        <v>81</v>
      </c>
      <c r="C77" s="14"/>
      <c r="D77" s="15"/>
      <c r="E77" s="15"/>
      <c r="F77" s="119"/>
      <c r="H77" s="3"/>
      <c r="I77" s="3"/>
    </row>
    <row r="78" spans="1:9" s="19" customFormat="1" ht="12.75">
      <c r="A78" s="110" t="s">
        <v>82</v>
      </c>
      <c r="B78" s="35" t="s">
        <v>83</v>
      </c>
      <c r="C78" s="33"/>
      <c r="D78" s="33"/>
      <c r="E78" s="33"/>
      <c r="F78" s="124"/>
      <c r="H78" s="46"/>
      <c r="I78" s="46"/>
    </row>
    <row r="79" spans="1:6" ht="12.75">
      <c r="A79" s="105" t="s">
        <v>312</v>
      </c>
      <c r="B79" s="36" t="s">
        <v>313</v>
      </c>
      <c r="C79" s="42" t="s">
        <v>10</v>
      </c>
      <c r="D79" s="32">
        <v>63.11</v>
      </c>
      <c r="E79" s="174">
        <v>0</v>
      </c>
      <c r="F79" s="125">
        <f>ROUND((D79*E79),2)</f>
        <v>0</v>
      </c>
    </row>
    <row r="80" spans="1:6" ht="25.5">
      <c r="A80" s="111" t="s">
        <v>355</v>
      </c>
      <c r="B80" s="41" t="s">
        <v>354</v>
      </c>
      <c r="C80" s="42" t="s">
        <v>10</v>
      </c>
      <c r="D80" s="42">
        <v>8.4</v>
      </c>
      <c r="E80" s="132">
        <v>0</v>
      </c>
      <c r="F80" s="125">
        <f>ROUND((D80*E80),2)</f>
        <v>0</v>
      </c>
    </row>
    <row r="81" spans="1:9" s="40" customFormat="1" ht="12.75">
      <c r="A81" s="109" t="s">
        <v>84</v>
      </c>
      <c r="B81" s="38" t="s">
        <v>85</v>
      </c>
      <c r="C81" s="39"/>
      <c r="D81" s="39"/>
      <c r="E81" s="39"/>
      <c r="F81" s="120"/>
      <c r="H81" s="43"/>
      <c r="I81" s="43"/>
    </row>
    <row r="82" spans="1:6" s="43" customFormat="1" ht="12.75">
      <c r="A82" s="105" t="s">
        <v>86</v>
      </c>
      <c r="B82" s="41" t="s">
        <v>87</v>
      </c>
      <c r="C82" s="42" t="s">
        <v>2</v>
      </c>
      <c r="D82" s="42">
        <v>1</v>
      </c>
      <c r="E82" s="132">
        <v>0</v>
      </c>
      <c r="F82" s="121">
        <f>ROUND((D82*E82),2)</f>
        <v>0</v>
      </c>
    </row>
    <row r="83" spans="1:6" s="43" customFormat="1" ht="12.75">
      <c r="A83" s="105" t="s">
        <v>88</v>
      </c>
      <c r="B83" s="41" t="s">
        <v>89</v>
      </c>
      <c r="C83" s="42" t="s">
        <v>10</v>
      </c>
      <c r="D83" s="42">
        <v>8.8</v>
      </c>
      <c r="E83" s="132">
        <v>0</v>
      </c>
      <c r="F83" s="121">
        <f>ROUND((D83*E83),2)</f>
        <v>0</v>
      </c>
    </row>
    <row r="84" spans="1:6" s="43" customFormat="1" ht="12.75" customHeight="1">
      <c r="A84" s="108" t="s">
        <v>357</v>
      </c>
      <c r="B84" s="41" t="s">
        <v>358</v>
      </c>
      <c r="C84" s="42" t="s">
        <v>13</v>
      </c>
      <c r="D84" s="48">
        <v>32.27</v>
      </c>
      <c r="E84" s="132">
        <v>0</v>
      </c>
      <c r="F84" s="121">
        <f>ROUND((D84*E84),2)</f>
        <v>0</v>
      </c>
    </row>
    <row r="85" spans="1:7" ht="12.75">
      <c r="A85" s="106"/>
      <c r="B85" s="8" t="s">
        <v>7</v>
      </c>
      <c r="C85" s="9"/>
      <c r="D85" s="4"/>
      <c r="E85" s="10"/>
      <c r="F85" s="122">
        <f>ROUND((SUM(F78:F84)),2)</f>
        <v>0</v>
      </c>
      <c r="G85" s="47"/>
    </row>
    <row r="86" spans="1:6" s="23" customFormat="1" ht="12.75">
      <c r="A86" s="107"/>
      <c r="B86" s="24"/>
      <c r="D86" s="25"/>
      <c r="E86" s="25"/>
      <c r="F86" s="123"/>
    </row>
    <row r="87" spans="1:9" s="16" customFormat="1" ht="19.5" customHeight="1">
      <c r="A87" s="103" t="s">
        <v>90</v>
      </c>
      <c r="B87" s="11" t="s">
        <v>91</v>
      </c>
      <c r="C87" s="14"/>
      <c r="D87" s="15"/>
      <c r="E87" s="15"/>
      <c r="F87" s="119"/>
      <c r="H87" s="3"/>
      <c r="I87" s="3"/>
    </row>
    <row r="88" spans="1:9" s="19" customFormat="1" ht="12.75">
      <c r="A88" s="110" t="s">
        <v>92</v>
      </c>
      <c r="B88" s="35" t="s">
        <v>93</v>
      </c>
      <c r="C88" s="33"/>
      <c r="D88" s="33"/>
      <c r="E88" s="33"/>
      <c r="F88" s="124"/>
      <c r="H88" s="46"/>
      <c r="I88" s="46"/>
    </row>
    <row r="89" spans="1:6" s="43" customFormat="1" ht="12.75">
      <c r="A89" s="105" t="s">
        <v>298</v>
      </c>
      <c r="B89" s="41" t="s">
        <v>299</v>
      </c>
      <c r="C89" s="42" t="s">
        <v>10</v>
      </c>
      <c r="D89" s="42">
        <v>579.4</v>
      </c>
      <c r="E89" s="132">
        <v>0</v>
      </c>
      <c r="F89" s="121">
        <f>ROUND((D89*E89),2)</f>
        <v>0</v>
      </c>
    </row>
    <row r="90" spans="1:6" s="43" customFormat="1" ht="12.75">
      <c r="A90" s="110" t="s">
        <v>317</v>
      </c>
      <c r="B90" s="35" t="s">
        <v>318</v>
      </c>
      <c r="C90" s="42"/>
      <c r="D90" s="42"/>
      <c r="E90" s="42"/>
      <c r="F90" s="121"/>
    </row>
    <row r="91" spans="1:6" s="43" customFormat="1" ht="25.5" customHeight="1">
      <c r="A91" s="105" t="s">
        <v>341</v>
      </c>
      <c r="B91" s="41" t="s">
        <v>342</v>
      </c>
      <c r="C91" s="42" t="s">
        <v>14</v>
      </c>
      <c r="D91" s="42">
        <v>1035.3</v>
      </c>
      <c r="E91" s="132">
        <v>0</v>
      </c>
      <c r="F91" s="121">
        <f>ROUND((D91*E91),2)</f>
        <v>0</v>
      </c>
    </row>
    <row r="92" spans="1:9" s="40" customFormat="1" ht="12.75">
      <c r="A92" s="104" t="s">
        <v>94</v>
      </c>
      <c r="B92" s="38" t="s">
        <v>343</v>
      </c>
      <c r="C92" s="39"/>
      <c r="D92" s="39"/>
      <c r="E92" s="39"/>
      <c r="F92" s="120"/>
      <c r="H92" s="43"/>
      <c r="I92" s="43"/>
    </row>
    <row r="93" spans="1:6" s="43" customFormat="1" ht="12.75" customHeight="1">
      <c r="A93" s="108" t="s">
        <v>300</v>
      </c>
      <c r="B93" s="41" t="s">
        <v>301</v>
      </c>
      <c r="C93" s="42" t="s">
        <v>10</v>
      </c>
      <c r="D93" s="42">
        <v>579.4</v>
      </c>
      <c r="E93" s="132">
        <v>0</v>
      </c>
      <c r="F93" s="121">
        <f>ROUND((D93*E93),2)</f>
        <v>0</v>
      </c>
    </row>
    <row r="94" spans="1:6" s="43" customFormat="1" ht="12.75">
      <c r="A94" s="105" t="s">
        <v>302</v>
      </c>
      <c r="B94" s="41" t="s">
        <v>303</v>
      </c>
      <c r="C94" s="42" t="s">
        <v>13</v>
      </c>
      <c r="D94" s="42">
        <v>74.75</v>
      </c>
      <c r="E94" s="132">
        <v>0</v>
      </c>
      <c r="F94" s="121">
        <f>ROUND((D94*E94),2)</f>
        <v>0</v>
      </c>
    </row>
    <row r="95" spans="1:6" s="43" customFormat="1" ht="25.5">
      <c r="A95" s="111" t="s">
        <v>320</v>
      </c>
      <c r="B95" s="41" t="s">
        <v>319</v>
      </c>
      <c r="C95" s="42" t="s">
        <v>13</v>
      </c>
      <c r="D95" s="42">
        <v>103.53</v>
      </c>
      <c r="E95" s="132">
        <v>0</v>
      </c>
      <c r="F95" s="121">
        <f>ROUND((D95*E95),2)</f>
        <v>0</v>
      </c>
    </row>
    <row r="96" spans="1:6" s="43" customFormat="1" ht="12.75">
      <c r="A96" s="109" t="s">
        <v>95</v>
      </c>
      <c r="B96" s="37" t="s">
        <v>96</v>
      </c>
      <c r="C96" s="34"/>
      <c r="D96" s="34"/>
      <c r="E96" s="34"/>
      <c r="F96" s="124"/>
    </row>
    <row r="97" spans="1:6" s="43" customFormat="1" ht="12.75">
      <c r="A97" s="108" t="s">
        <v>328</v>
      </c>
      <c r="B97" s="41" t="s">
        <v>329</v>
      </c>
      <c r="C97" s="42" t="s">
        <v>13</v>
      </c>
      <c r="D97" s="42">
        <v>37.6</v>
      </c>
      <c r="E97" s="132">
        <v>0</v>
      </c>
      <c r="F97" s="121">
        <f>ROUND((D97*E97),2)</f>
        <v>0</v>
      </c>
    </row>
    <row r="98" spans="1:6" s="43" customFormat="1" ht="12.75">
      <c r="A98" s="112"/>
      <c r="B98" s="50"/>
      <c r="C98" s="51"/>
      <c r="D98" s="51"/>
      <c r="E98" s="51"/>
      <c r="F98" s="126"/>
    </row>
    <row r="99" spans="1:7" ht="12.75">
      <c r="A99" s="106"/>
      <c r="B99" s="8" t="s">
        <v>7</v>
      </c>
      <c r="C99" s="9"/>
      <c r="D99" s="4"/>
      <c r="E99" s="10"/>
      <c r="F99" s="122">
        <f>ROUND((SUM(F88:F97)),2)</f>
        <v>0</v>
      </c>
      <c r="G99" s="47"/>
    </row>
    <row r="100" spans="1:6" s="23" customFormat="1" ht="12.75">
      <c r="A100" s="107"/>
      <c r="B100" s="24"/>
      <c r="D100" s="25"/>
      <c r="E100" s="25"/>
      <c r="F100" s="123"/>
    </row>
    <row r="101" spans="1:9" s="16" customFormat="1" ht="19.5" customHeight="1">
      <c r="A101" s="103" t="s">
        <v>97</v>
      </c>
      <c r="B101" s="11" t="s">
        <v>98</v>
      </c>
      <c r="C101" s="14"/>
      <c r="D101" s="15"/>
      <c r="E101" s="15"/>
      <c r="F101" s="119"/>
      <c r="H101" s="3"/>
      <c r="I101" s="3"/>
    </row>
    <row r="102" spans="1:9" s="16" customFormat="1" ht="12.75">
      <c r="A102" s="104" t="s">
        <v>99</v>
      </c>
      <c r="B102" s="37" t="s">
        <v>100</v>
      </c>
      <c r="C102" s="34"/>
      <c r="D102" s="34"/>
      <c r="E102" s="34"/>
      <c r="F102" s="124"/>
      <c r="H102" s="96">
        <f>ROUND(SUM(F103:F104),2)</f>
        <v>0</v>
      </c>
      <c r="I102" s="97" t="e">
        <f>H102/F$141</f>
        <v>#DIV/0!</v>
      </c>
    </row>
    <row r="103" spans="1:6" ht="12.75">
      <c r="A103" s="105" t="s">
        <v>101</v>
      </c>
      <c r="B103" s="36" t="s">
        <v>102</v>
      </c>
      <c r="C103" s="32" t="s">
        <v>13</v>
      </c>
      <c r="D103" s="32">
        <v>40</v>
      </c>
      <c r="E103" s="174">
        <v>0</v>
      </c>
      <c r="F103" s="125">
        <f>ROUND((D103*E103),2)</f>
        <v>0</v>
      </c>
    </row>
    <row r="104" spans="1:6" ht="12.75">
      <c r="A104" s="105" t="s">
        <v>103</v>
      </c>
      <c r="B104" s="36" t="s">
        <v>104</v>
      </c>
      <c r="C104" s="32" t="s">
        <v>13</v>
      </c>
      <c r="D104" s="32">
        <v>78</v>
      </c>
      <c r="E104" s="174">
        <v>0</v>
      </c>
      <c r="F104" s="125">
        <f>ROUND((D104*E104),2)</f>
        <v>0</v>
      </c>
    </row>
    <row r="105" spans="1:9" s="16" customFormat="1" ht="12.75">
      <c r="A105" s="109" t="s">
        <v>105</v>
      </c>
      <c r="B105" s="37" t="s">
        <v>106</v>
      </c>
      <c r="C105" s="34"/>
      <c r="D105" s="34"/>
      <c r="E105" s="34"/>
      <c r="F105" s="124"/>
      <c r="H105" s="96">
        <f>ROUND(SUM(F106:F108),2)</f>
        <v>0</v>
      </c>
      <c r="I105" s="97" t="e">
        <f>H105/F$141</f>
        <v>#DIV/0!</v>
      </c>
    </row>
    <row r="106" spans="1:6" ht="12.75">
      <c r="A106" s="105" t="s">
        <v>107</v>
      </c>
      <c r="B106" s="36" t="s">
        <v>108</v>
      </c>
      <c r="C106" s="32" t="s">
        <v>13</v>
      </c>
      <c r="D106" s="32">
        <v>48.5</v>
      </c>
      <c r="E106" s="174">
        <v>0</v>
      </c>
      <c r="F106" s="125">
        <f>ROUND((D106*E106),2)</f>
        <v>0</v>
      </c>
    </row>
    <row r="107" spans="1:6" ht="12.75">
      <c r="A107" s="108" t="s">
        <v>109</v>
      </c>
      <c r="B107" s="36" t="s">
        <v>110</v>
      </c>
      <c r="C107" s="32" t="s">
        <v>13</v>
      </c>
      <c r="D107" s="32">
        <v>9</v>
      </c>
      <c r="E107" s="174">
        <v>0</v>
      </c>
      <c r="F107" s="125">
        <f>ROUND((D107*E107),2)</f>
        <v>0</v>
      </c>
    </row>
    <row r="108" spans="1:6" ht="12.75">
      <c r="A108" s="105" t="s">
        <v>111</v>
      </c>
      <c r="B108" s="36" t="s">
        <v>112</v>
      </c>
      <c r="C108" s="32" t="s">
        <v>13</v>
      </c>
      <c r="D108" s="32">
        <v>18</v>
      </c>
      <c r="E108" s="174">
        <v>0</v>
      </c>
      <c r="F108" s="125">
        <f>ROUND((D108*E108),2)</f>
        <v>0</v>
      </c>
    </row>
    <row r="109" spans="1:9" s="16" customFormat="1" ht="12.75">
      <c r="A109" s="109" t="s">
        <v>113</v>
      </c>
      <c r="B109" s="37" t="s">
        <v>114</v>
      </c>
      <c r="C109" s="34"/>
      <c r="D109" s="34"/>
      <c r="E109" s="34"/>
      <c r="F109" s="124"/>
      <c r="H109" s="96">
        <f>ROUND(SUM(F110:F114),2)</f>
        <v>0</v>
      </c>
      <c r="I109" s="97" t="e">
        <f>H109/F$141</f>
        <v>#DIV/0!</v>
      </c>
    </row>
    <row r="110" spans="1:6" ht="12.75">
      <c r="A110" s="105" t="s">
        <v>115</v>
      </c>
      <c r="B110" s="36" t="s">
        <v>116</v>
      </c>
      <c r="C110" s="32" t="s">
        <v>2</v>
      </c>
      <c r="D110" s="32">
        <v>1</v>
      </c>
      <c r="E110" s="174">
        <v>0</v>
      </c>
      <c r="F110" s="125">
        <f>ROUND((D110*E110),2)</f>
        <v>0</v>
      </c>
    </row>
    <row r="111" spans="1:6" ht="12.75">
      <c r="A111" s="108" t="s">
        <v>117</v>
      </c>
      <c r="B111" s="36" t="s">
        <v>118</v>
      </c>
      <c r="C111" s="32" t="s">
        <v>2</v>
      </c>
      <c r="D111" s="32">
        <v>6</v>
      </c>
      <c r="E111" s="174">
        <v>0</v>
      </c>
      <c r="F111" s="125">
        <f>ROUND((D111*E111),2)</f>
        <v>0</v>
      </c>
    </row>
    <row r="112" spans="1:6" ht="12.75">
      <c r="A112" s="105" t="s">
        <v>119</v>
      </c>
      <c r="B112" s="36" t="s">
        <v>120</v>
      </c>
      <c r="C112" s="32" t="s">
        <v>2</v>
      </c>
      <c r="D112" s="32">
        <v>1</v>
      </c>
      <c r="E112" s="174">
        <v>0</v>
      </c>
      <c r="F112" s="125">
        <f>ROUND((D112*E112),2)</f>
        <v>0</v>
      </c>
    </row>
    <row r="113" spans="1:6" ht="12.75">
      <c r="A113" s="105" t="s">
        <v>121</v>
      </c>
      <c r="B113" s="36" t="s">
        <v>122</v>
      </c>
      <c r="C113" s="32" t="s">
        <v>2</v>
      </c>
      <c r="D113" s="32">
        <v>2</v>
      </c>
      <c r="E113" s="174">
        <v>0</v>
      </c>
      <c r="F113" s="125">
        <f>ROUND((D113*E113),2)</f>
        <v>0</v>
      </c>
    </row>
    <row r="114" spans="1:6" ht="25.5">
      <c r="A114" s="108" t="s">
        <v>123</v>
      </c>
      <c r="B114" s="36" t="s">
        <v>124</v>
      </c>
      <c r="C114" s="32" t="s">
        <v>2</v>
      </c>
      <c r="D114" s="32">
        <v>6</v>
      </c>
      <c r="E114" s="174">
        <v>0</v>
      </c>
      <c r="F114" s="125">
        <f>ROUND((D114*E114),2)</f>
        <v>0</v>
      </c>
    </row>
    <row r="115" spans="1:9" s="16" customFormat="1" ht="12.75">
      <c r="A115" s="104" t="s">
        <v>125</v>
      </c>
      <c r="B115" s="37" t="s">
        <v>126</v>
      </c>
      <c r="C115" s="34"/>
      <c r="D115" s="34"/>
      <c r="E115" s="34"/>
      <c r="F115" s="124"/>
      <c r="H115" s="3"/>
      <c r="I115" s="3"/>
    </row>
    <row r="116" spans="1:6" ht="12.75">
      <c r="A116" s="105" t="s">
        <v>127</v>
      </c>
      <c r="B116" s="36" t="s">
        <v>128</v>
      </c>
      <c r="C116" s="32" t="s">
        <v>2</v>
      </c>
      <c r="D116" s="32">
        <v>2</v>
      </c>
      <c r="E116" s="174">
        <v>0</v>
      </c>
      <c r="F116" s="125">
        <f>ROUND((D116*E116),2)</f>
        <v>0</v>
      </c>
    </row>
    <row r="117" spans="1:6" ht="12.75">
      <c r="A117" s="105" t="s">
        <v>129</v>
      </c>
      <c r="B117" s="36" t="s">
        <v>130</v>
      </c>
      <c r="C117" s="32" t="s">
        <v>2</v>
      </c>
      <c r="D117" s="32">
        <v>2</v>
      </c>
      <c r="E117" s="174">
        <v>0</v>
      </c>
      <c r="F117" s="125">
        <f>ROUND((D117*E117),2)</f>
        <v>0</v>
      </c>
    </row>
    <row r="118" spans="1:9" s="16" customFormat="1" ht="12.75">
      <c r="A118" s="109" t="s">
        <v>131</v>
      </c>
      <c r="B118" s="37" t="s">
        <v>132</v>
      </c>
      <c r="C118" s="34"/>
      <c r="D118" s="34"/>
      <c r="E118" s="34"/>
      <c r="F118" s="124"/>
      <c r="H118" s="3"/>
      <c r="I118" s="3"/>
    </row>
    <row r="119" spans="1:6" ht="12.75">
      <c r="A119" s="105" t="s">
        <v>133</v>
      </c>
      <c r="B119" s="36" t="s">
        <v>134</v>
      </c>
      <c r="C119" s="32" t="s">
        <v>13</v>
      </c>
      <c r="D119" s="32">
        <v>30</v>
      </c>
      <c r="E119" s="174">
        <v>0</v>
      </c>
      <c r="F119" s="125">
        <f>ROUND((D119*E119),2)</f>
        <v>0</v>
      </c>
    </row>
    <row r="120" spans="1:6" ht="12.75">
      <c r="A120" s="105" t="s">
        <v>135</v>
      </c>
      <c r="B120" s="36" t="s">
        <v>136</v>
      </c>
      <c r="C120" s="32" t="s">
        <v>13</v>
      </c>
      <c r="D120" s="32">
        <v>50</v>
      </c>
      <c r="E120" s="174">
        <v>0</v>
      </c>
      <c r="F120" s="125">
        <f>ROUND((D120*E120),2)</f>
        <v>0</v>
      </c>
    </row>
    <row r="121" spans="1:9" s="16" customFormat="1" ht="12.75">
      <c r="A121" s="104" t="s">
        <v>137</v>
      </c>
      <c r="B121" s="37" t="s">
        <v>138</v>
      </c>
      <c r="C121" s="34"/>
      <c r="D121" s="34"/>
      <c r="E121" s="34"/>
      <c r="F121" s="124"/>
      <c r="H121" s="3"/>
      <c r="I121" s="3"/>
    </row>
    <row r="122" spans="1:6" ht="12.75">
      <c r="A122" s="105" t="s">
        <v>331</v>
      </c>
      <c r="B122" s="36" t="s">
        <v>332</v>
      </c>
      <c r="C122" s="32" t="s">
        <v>2</v>
      </c>
      <c r="D122" s="32">
        <v>5</v>
      </c>
      <c r="E122" s="174">
        <v>0</v>
      </c>
      <c r="F122" s="125">
        <f>ROUND((D122*E122),2)</f>
        <v>0</v>
      </c>
    </row>
    <row r="123" spans="1:9" s="16" customFormat="1" ht="12.75">
      <c r="A123" s="109" t="s">
        <v>139</v>
      </c>
      <c r="B123" s="37" t="s">
        <v>323</v>
      </c>
      <c r="C123" s="34"/>
      <c r="D123" s="34"/>
      <c r="E123" s="34"/>
      <c r="F123" s="124"/>
      <c r="H123" s="3"/>
      <c r="I123" s="3"/>
    </row>
    <row r="124" spans="1:9" ht="12.75">
      <c r="A124" s="105" t="s">
        <v>321</v>
      </c>
      <c r="B124" s="36" t="s">
        <v>322</v>
      </c>
      <c r="C124" s="32" t="s">
        <v>13</v>
      </c>
      <c r="D124" s="32">
        <v>100.35</v>
      </c>
      <c r="E124" s="174">
        <v>0</v>
      </c>
      <c r="F124" s="125">
        <f>ROUND((D124*E124),2)</f>
        <v>0</v>
      </c>
      <c r="H124" s="96">
        <f>F124</f>
        <v>0</v>
      </c>
      <c r="I124" s="97" t="e">
        <f>H124/F$141</f>
        <v>#DIV/0!</v>
      </c>
    </row>
    <row r="125" spans="1:6" ht="12.75" customHeight="1">
      <c r="A125" s="105" t="s">
        <v>324</v>
      </c>
      <c r="B125" s="36" t="s">
        <v>325</v>
      </c>
      <c r="C125" s="32" t="s">
        <v>13</v>
      </c>
      <c r="D125" s="32">
        <v>44</v>
      </c>
      <c r="E125" s="174">
        <v>0</v>
      </c>
      <c r="F125" s="125">
        <f>ROUND((D125*E125),2)</f>
        <v>0</v>
      </c>
    </row>
    <row r="126" spans="1:6" ht="12.75" customHeight="1">
      <c r="A126" s="105" t="s">
        <v>326</v>
      </c>
      <c r="B126" s="36" t="s">
        <v>327</v>
      </c>
      <c r="C126" s="32" t="s">
        <v>2</v>
      </c>
      <c r="D126" s="32">
        <v>7</v>
      </c>
      <c r="E126" s="174">
        <v>0</v>
      </c>
      <c r="F126" s="125">
        <f>ROUND((D126*E126),2)</f>
        <v>0</v>
      </c>
    </row>
    <row r="127" spans="1:9" s="16" customFormat="1" ht="12.75">
      <c r="A127" s="104" t="s">
        <v>140</v>
      </c>
      <c r="B127" s="37" t="s">
        <v>141</v>
      </c>
      <c r="C127" s="34"/>
      <c r="D127" s="34"/>
      <c r="E127" s="34"/>
      <c r="F127" s="124"/>
      <c r="H127" s="3"/>
      <c r="I127" s="3"/>
    </row>
    <row r="128" spans="1:6" ht="12.75">
      <c r="A128" s="108" t="s">
        <v>142</v>
      </c>
      <c r="B128" s="36" t="s">
        <v>143</v>
      </c>
      <c r="C128" s="32" t="s">
        <v>2</v>
      </c>
      <c r="D128" s="32">
        <v>1</v>
      </c>
      <c r="E128" s="174">
        <v>0</v>
      </c>
      <c r="F128" s="125">
        <f>ROUND((D128*E128),2)</f>
        <v>0</v>
      </c>
    </row>
    <row r="129" spans="1:6" ht="12.75">
      <c r="A129" s="105" t="s">
        <v>144</v>
      </c>
      <c r="B129" s="36" t="s">
        <v>145</v>
      </c>
      <c r="C129" s="32" t="s">
        <v>2</v>
      </c>
      <c r="D129" s="32">
        <v>3</v>
      </c>
      <c r="E129" s="174">
        <v>0</v>
      </c>
      <c r="F129" s="125">
        <f>ROUND((D129*E129),2)</f>
        <v>0</v>
      </c>
    </row>
    <row r="130" spans="1:6" ht="12.75">
      <c r="A130" s="105" t="s">
        <v>359</v>
      </c>
      <c r="B130" s="36" t="s">
        <v>360</v>
      </c>
      <c r="C130" s="32" t="s">
        <v>361</v>
      </c>
      <c r="D130" s="32">
        <v>3</v>
      </c>
      <c r="E130" s="174">
        <v>0</v>
      </c>
      <c r="F130" s="125">
        <f>ROUND((D130*E130),2)</f>
        <v>0</v>
      </c>
    </row>
    <row r="131" spans="1:9" s="40" customFormat="1" ht="12.75">
      <c r="A131" s="104" t="s">
        <v>146</v>
      </c>
      <c r="B131" s="38" t="s">
        <v>147</v>
      </c>
      <c r="C131" s="39"/>
      <c r="D131" s="39"/>
      <c r="E131" s="39"/>
      <c r="F131" s="120"/>
      <c r="H131" s="96">
        <f>ROUND(SUM(F132:F137),2)</f>
        <v>0</v>
      </c>
      <c r="I131" s="97" t="e">
        <f>H131/F$141</f>
        <v>#DIV/0!</v>
      </c>
    </row>
    <row r="132" spans="1:6" s="43" customFormat="1" ht="12.75">
      <c r="A132" s="105" t="s">
        <v>148</v>
      </c>
      <c r="B132" s="41" t="s">
        <v>149</v>
      </c>
      <c r="C132" s="42" t="s">
        <v>2</v>
      </c>
      <c r="D132" s="42">
        <v>6</v>
      </c>
      <c r="E132" s="132">
        <v>0</v>
      </c>
      <c r="F132" s="121">
        <f aca="true" t="shared" si="0" ref="F132:F137">ROUND((D132*E132),2)</f>
        <v>0</v>
      </c>
    </row>
    <row r="133" spans="1:6" s="43" customFormat="1" ht="25.5">
      <c r="A133" s="108" t="s">
        <v>150</v>
      </c>
      <c r="B133" s="41" t="s">
        <v>151</v>
      </c>
      <c r="C133" s="42" t="s">
        <v>2</v>
      </c>
      <c r="D133" s="42">
        <v>8</v>
      </c>
      <c r="E133" s="132">
        <v>0</v>
      </c>
      <c r="F133" s="121">
        <f t="shared" si="0"/>
        <v>0</v>
      </c>
    </row>
    <row r="134" spans="1:6" s="43" customFormat="1" ht="12.75">
      <c r="A134" s="105" t="s">
        <v>152</v>
      </c>
      <c r="B134" s="41" t="s">
        <v>153</v>
      </c>
      <c r="C134" s="42" t="s">
        <v>2</v>
      </c>
      <c r="D134" s="42">
        <v>2</v>
      </c>
      <c r="E134" s="132">
        <v>0</v>
      </c>
      <c r="F134" s="121">
        <f t="shared" si="0"/>
        <v>0</v>
      </c>
    </row>
    <row r="135" spans="1:6" s="43" customFormat="1" ht="12.75">
      <c r="A135" s="108" t="s">
        <v>154</v>
      </c>
      <c r="B135" s="41" t="s">
        <v>155</v>
      </c>
      <c r="C135" s="42" t="s">
        <v>2</v>
      </c>
      <c r="D135" s="42">
        <v>6</v>
      </c>
      <c r="E135" s="132">
        <v>0</v>
      </c>
      <c r="F135" s="121">
        <f t="shared" si="0"/>
        <v>0</v>
      </c>
    </row>
    <row r="136" spans="1:6" s="43" customFormat="1" ht="25.5">
      <c r="A136" s="111" t="s">
        <v>370</v>
      </c>
      <c r="B136" s="41" t="s">
        <v>372</v>
      </c>
      <c r="C136" s="42" t="s">
        <v>2</v>
      </c>
      <c r="D136" s="42">
        <v>6</v>
      </c>
      <c r="E136" s="132">
        <v>0</v>
      </c>
      <c r="F136" s="121">
        <f t="shared" si="0"/>
        <v>0</v>
      </c>
    </row>
    <row r="137" spans="1:6" s="43" customFormat="1" ht="25.5">
      <c r="A137" s="111" t="s">
        <v>371</v>
      </c>
      <c r="B137" s="41" t="s">
        <v>373</v>
      </c>
      <c r="C137" s="42" t="s">
        <v>2</v>
      </c>
      <c r="D137" s="42">
        <v>6</v>
      </c>
      <c r="E137" s="132">
        <v>0</v>
      </c>
      <c r="F137" s="121">
        <f t="shared" si="0"/>
        <v>0</v>
      </c>
    </row>
    <row r="138" spans="1:9" s="40" customFormat="1" ht="12.75">
      <c r="A138" s="104" t="s">
        <v>156</v>
      </c>
      <c r="B138" s="38" t="s">
        <v>157</v>
      </c>
      <c r="C138" s="39"/>
      <c r="D138" s="39"/>
      <c r="E138" s="39"/>
      <c r="F138" s="120"/>
      <c r="H138" s="43"/>
      <c r="I138" s="43"/>
    </row>
    <row r="139" spans="1:6" s="43" customFormat="1" ht="12.75">
      <c r="A139" s="108" t="s">
        <v>158</v>
      </c>
      <c r="B139" s="41" t="s">
        <v>159</v>
      </c>
      <c r="C139" s="42" t="s">
        <v>2</v>
      </c>
      <c r="D139" s="42">
        <v>2</v>
      </c>
      <c r="E139" s="132">
        <v>0</v>
      </c>
      <c r="F139" s="121">
        <f>ROUND((D139*E139),2)</f>
        <v>0</v>
      </c>
    </row>
    <row r="140" spans="1:6" s="43" customFormat="1" ht="12.75">
      <c r="A140" s="105" t="s">
        <v>160</v>
      </c>
      <c r="B140" s="41" t="s">
        <v>161</v>
      </c>
      <c r="C140" s="42" t="s">
        <v>2</v>
      </c>
      <c r="D140" s="42">
        <v>2</v>
      </c>
      <c r="E140" s="132">
        <v>0</v>
      </c>
      <c r="F140" s="121">
        <f>ROUND((D140*E140),2)</f>
        <v>0</v>
      </c>
    </row>
    <row r="141" spans="1:7" ht="12.75">
      <c r="A141" s="106"/>
      <c r="B141" s="8" t="s">
        <v>7</v>
      </c>
      <c r="C141" s="9"/>
      <c r="D141" s="4"/>
      <c r="E141" s="10"/>
      <c r="F141" s="122">
        <f>ROUND((SUM(F102:F140)),2)</f>
        <v>0</v>
      </c>
      <c r="G141" s="47"/>
    </row>
    <row r="142" spans="1:6" s="23" customFormat="1" ht="12.75">
      <c r="A142" s="107"/>
      <c r="B142" s="24"/>
      <c r="D142" s="25"/>
      <c r="E142" s="25"/>
      <c r="F142" s="123"/>
    </row>
    <row r="143" spans="1:9" s="16" customFormat="1" ht="19.5" customHeight="1">
      <c r="A143" s="103" t="s">
        <v>162</v>
      </c>
      <c r="B143" s="11" t="s">
        <v>163</v>
      </c>
      <c r="C143" s="14"/>
      <c r="D143" s="15"/>
      <c r="E143" s="15"/>
      <c r="F143" s="119"/>
      <c r="H143" s="3"/>
      <c r="I143" s="3"/>
    </row>
    <row r="144" spans="1:9" s="16" customFormat="1" ht="12.75">
      <c r="A144" s="109" t="s">
        <v>165</v>
      </c>
      <c r="B144" s="37" t="s">
        <v>369</v>
      </c>
      <c r="C144" s="34"/>
      <c r="D144" s="34"/>
      <c r="E144" s="34"/>
      <c r="F144" s="124"/>
      <c r="H144" s="3"/>
      <c r="I144" s="3"/>
    </row>
    <row r="145" spans="1:6" ht="12.75">
      <c r="A145" s="105" t="s">
        <v>349</v>
      </c>
      <c r="B145" s="36" t="s">
        <v>350</v>
      </c>
      <c r="C145" s="32" t="s">
        <v>13</v>
      </c>
      <c r="D145" s="32">
        <v>230</v>
      </c>
      <c r="E145" s="174">
        <v>0</v>
      </c>
      <c r="F145" s="125">
        <f>ROUND((D145*E145),2)</f>
        <v>0</v>
      </c>
    </row>
    <row r="146" spans="1:6" ht="12.75">
      <c r="A146" s="108" t="s">
        <v>166</v>
      </c>
      <c r="B146" s="36" t="s">
        <v>167</v>
      </c>
      <c r="C146" s="32" t="s">
        <v>2</v>
      </c>
      <c r="D146" s="32">
        <v>1</v>
      </c>
      <c r="E146" s="174">
        <v>0</v>
      </c>
      <c r="F146" s="125">
        <f>ROUND((D146*E146),2)</f>
        <v>0</v>
      </c>
    </row>
    <row r="147" spans="1:6" ht="12.75">
      <c r="A147" s="108" t="s">
        <v>168</v>
      </c>
      <c r="B147" s="36" t="s">
        <v>164</v>
      </c>
      <c r="C147" s="32" t="s">
        <v>2</v>
      </c>
      <c r="D147" s="32">
        <v>3</v>
      </c>
      <c r="E147" s="174">
        <v>0</v>
      </c>
      <c r="F147" s="125">
        <f>ROUND((D147*E147),2)</f>
        <v>0</v>
      </c>
    </row>
    <row r="148" spans="1:6" ht="12.75">
      <c r="A148" s="105" t="s">
        <v>169</v>
      </c>
      <c r="B148" s="36" t="s">
        <v>170</v>
      </c>
      <c r="C148" s="32" t="s">
        <v>2</v>
      </c>
      <c r="D148" s="32">
        <v>11</v>
      </c>
      <c r="E148" s="174">
        <v>0</v>
      </c>
      <c r="F148" s="125">
        <f>ROUND((D148*E148),2)</f>
        <v>0</v>
      </c>
    </row>
    <row r="149" spans="1:6" ht="12.75">
      <c r="A149" s="108" t="s">
        <v>351</v>
      </c>
      <c r="B149" s="36" t="s">
        <v>352</v>
      </c>
      <c r="C149" s="32" t="s">
        <v>2</v>
      </c>
      <c r="D149" s="32">
        <v>1</v>
      </c>
      <c r="E149" s="174">
        <v>0</v>
      </c>
      <c r="F149" s="125">
        <f>ROUND((D149*E149),2)</f>
        <v>0</v>
      </c>
    </row>
    <row r="150" spans="1:9" s="16" customFormat="1" ht="12.75">
      <c r="A150" s="109" t="s">
        <v>171</v>
      </c>
      <c r="B150" s="37" t="s">
        <v>172</v>
      </c>
      <c r="C150" s="34"/>
      <c r="D150" s="34"/>
      <c r="E150" s="34"/>
      <c r="F150" s="124"/>
      <c r="H150" s="3"/>
      <c r="I150" s="3"/>
    </row>
    <row r="151" spans="1:6" s="43" customFormat="1" ht="12.75">
      <c r="A151" s="105" t="s">
        <v>173</v>
      </c>
      <c r="B151" s="41" t="s">
        <v>174</v>
      </c>
      <c r="C151" s="42" t="s">
        <v>13</v>
      </c>
      <c r="D151" s="42">
        <f>2490+150+135</f>
        <v>2775</v>
      </c>
      <c r="E151" s="132">
        <v>0</v>
      </c>
      <c r="F151" s="121">
        <f>ROUND((D151*E151),2)</f>
        <v>0</v>
      </c>
    </row>
    <row r="152" spans="1:6" ht="12.75">
      <c r="A152" s="105" t="s">
        <v>175</v>
      </c>
      <c r="B152" s="36" t="s">
        <v>176</v>
      </c>
      <c r="C152" s="32" t="s">
        <v>13</v>
      </c>
      <c r="D152" s="32">
        <v>150</v>
      </c>
      <c r="E152" s="174">
        <v>0</v>
      </c>
      <c r="F152" s="125">
        <f>ROUND((D152*E152),2)</f>
        <v>0</v>
      </c>
    </row>
    <row r="153" spans="1:6" ht="12.75">
      <c r="A153" s="108" t="s">
        <v>177</v>
      </c>
      <c r="B153" s="36" t="s">
        <v>178</v>
      </c>
      <c r="C153" s="32" t="s">
        <v>13</v>
      </c>
      <c r="D153" s="32">
        <v>90</v>
      </c>
      <c r="E153" s="174">
        <v>0</v>
      </c>
      <c r="F153" s="125">
        <f>ROUND((D153*E153),2)</f>
        <v>0</v>
      </c>
    </row>
    <row r="154" spans="1:9" s="16" customFormat="1" ht="12.75">
      <c r="A154" s="109" t="s">
        <v>179</v>
      </c>
      <c r="B154" s="37" t="s">
        <v>180</v>
      </c>
      <c r="C154" s="34"/>
      <c r="D154" s="34"/>
      <c r="E154" s="34"/>
      <c r="F154" s="124"/>
      <c r="H154" s="3"/>
      <c r="I154" s="3"/>
    </row>
    <row r="155" spans="1:6" ht="27" customHeight="1">
      <c r="A155" s="105" t="s">
        <v>185</v>
      </c>
      <c r="B155" s="36" t="s">
        <v>344</v>
      </c>
      <c r="C155" s="32" t="s">
        <v>2</v>
      </c>
      <c r="D155" s="32">
        <f>40+2</f>
        <v>42</v>
      </c>
      <c r="E155" s="174">
        <v>0</v>
      </c>
      <c r="F155" s="125">
        <f>ROUND((D155*E155),2)</f>
        <v>0</v>
      </c>
    </row>
    <row r="156" spans="1:6" ht="26.25" customHeight="1">
      <c r="A156" s="105" t="s">
        <v>185</v>
      </c>
      <c r="B156" s="36" t="s">
        <v>345</v>
      </c>
      <c r="C156" s="32" t="s">
        <v>2</v>
      </c>
      <c r="D156" s="32">
        <v>3</v>
      </c>
      <c r="E156" s="174">
        <v>0</v>
      </c>
      <c r="F156" s="125">
        <f>ROUND((D156*E156),2)</f>
        <v>0</v>
      </c>
    </row>
    <row r="157" spans="1:6" ht="26.25" customHeight="1">
      <c r="A157" s="105" t="s">
        <v>185</v>
      </c>
      <c r="B157" s="36" t="s">
        <v>346</v>
      </c>
      <c r="C157" s="32" t="s">
        <v>2</v>
      </c>
      <c r="D157" s="32">
        <v>5</v>
      </c>
      <c r="E157" s="174">
        <v>0</v>
      </c>
      <c r="F157" s="125">
        <f>ROUND((D157*E157),2)</f>
        <v>0</v>
      </c>
    </row>
    <row r="158" spans="1:6" ht="12.75">
      <c r="A158" s="105" t="s">
        <v>181</v>
      </c>
      <c r="B158" s="36" t="s">
        <v>182</v>
      </c>
      <c r="C158" s="32" t="s">
        <v>2</v>
      </c>
      <c r="D158" s="32">
        <f>14+1</f>
        <v>15</v>
      </c>
      <c r="E158" s="174">
        <v>0</v>
      </c>
      <c r="F158" s="125">
        <f>ROUND((D158*E158),2)</f>
        <v>0</v>
      </c>
    </row>
    <row r="159" spans="1:6" ht="12.75">
      <c r="A159" s="108" t="s">
        <v>183</v>
      </c>
      <c r="B159" s="36" t="s">
        <v>184</v>
      </c>
      <c r="C159" s="32" t="s">
        <v>2</v>
      </c>
      <c r="D159" s="32">
        <v>1</v>
      </c>
      <c r="E159" s="174">
        <v>0</v>
      </c>
      <c r="F159" s="125">
        <f>ROUND((D159*E159),2)</f>
        <v>0</v>
      </c>
    </row>
    <row r="160" spans="1:9" s="16" customFormat="1" ht="12.75">
      <c r="A160" s="104" t="s">
        <v>186</v>
      </c>
      <c r="B160" s="37" t="s">
        <v>187</v>
      </c>
      <c r="C160" s="34"/>
      <c r="D160" s="34"/>
      <c r="E160" s="34"/>
      <c r="F160" s="124"/>
      <c r="H160" s="3"/>
      <c r="I160" s="3"/>
    </row>
    <row r="161" spans="1:6" s="43" customFormat="1" ht="25.5">
      <c r="A161" s="105" t="s">
        <v>188</v>
      </c>
      <c r="B161" s="41" t="s">
        <v>189</v>
      </c>
      <c r="C161" s="42" t="s">
        <v>2</v>
      </c>
      <c r="D161" s="42">
        <v>62</v>
      </c>
      <c r="E161" s="132">
        <v>0</v>
      </c>
      <c r="F161" s="121">
        <f>ROUND((D161*E161),2)</f>
        <v>0</v>
      </c>
    </row>
    <row r="162" spans="1:6" s="43" customFormat="1" ht="12.75">
      <c r="A162" s="108" t="s">
        <v>190</v>
      </c>
      <c r="B162" s="41" t="s">
        <v>191</v>
      </c>
      <c r="C162" s="42" t="s">
        <v>2</v>
      </c>
      <c r="D162" s="42">
        <v>5</v>
      </c>
      <c r="E162" s="132">
        <v>0</v>
      </c>
      <c r="F162" s="121">
        <f>ROUND((D162*E162),2)</f>
        <v>0</v>
      </c>
    </row>
    <row r="163" spans="1:9" s="16" customFormat="1" ht="12.75">
      <c r="A163" s="104" t="s">
        <v>192</v>
      </c>
      <c r="B163" s="37" t="s">
        <v>193</v>
      </c>
      <c r="C163" s="34"/>
      <c r="D163" s="34"/>
      <c r="E163" s="133"/>
      <c r="F163" s="124"/>
      <c r="H163" s="3"/>
      <c r="I163" s="3"/>
    </row>
    <row r="164" spans="1:6" ht="12.75">
      <c r="A164" s="105" t="s">
        <v>194</v>
      </c>
      <c r="B164" s="36" t="s">
        <v>195</v>
      </c>
      <c r="C164" s="32" t="s">
        <v>2</v>
      </c>
      <c r="D164" s="32">
        <f>62+4</f>
        <v>66</v>
      </c>
      <c r="E164" s="174">
        <v>0</v>
      </c>
      <c r="F164" s="125">
        <f>ROUND((D164*E164),2)</f>
        <v>0</v>
      </c>
    </row>
    <row r="165" spans="1:9" s="16" customFormat="1" ht="12.75">
      <c r="A165" s="109" t="s">
        <v>196</v>
      </c>
      <c r="B165" s="37" t="s">
        <v>197</v>
      </c>
      <c r="C165" s="34"/>
      <c r="D165" s="34"/>
      <c r="E165" s="34"/>
      <c r="F165" s="124"/>
      <c r="H165" s="3"/>
      <c r="I165" s="3"/>
    </row>
    <row r="166" spans="1:6" s="43" customFormat="1" ht="12.75">
      <c r="A166" s="113" t="s">
        <v>347</v>
      </c>
      <c r="B166" s="41" t="s">
        <v>348</v>
      </c>
      <c r="C166" s="42" t="s">
        <v>2</v>
      </c>
      <c r="D166" s="42">
        <v>5</v>
      </c>
      <c r="E166" s="132">
        <v>0</v>
      </c>
      <c r="F166" s="121">
        <f>ROUND((D166*E166),2)</f>
        <v>0</v>
      </c>
    </row>
    <row r="167" spans="1:9" s="16" customFormat="1" ht="12.75">
      <c r="A167" s="104" t="s">
        <v>198</v>
      </c>
      <c r="B167" s="37" t="s">
        <v>199</v>
      </c>
      <c r="C167" s="34"/>
      <c r="D167" s="34"/>
      <c r="E167" s="34"/>
      <c r="F167" s="124"/>
      <c r="H167" s="3"/>
      <c r="I167" s="3"/>
    </row>
    <row r="168" spans="1:6" ht="12.75">
      <c r="A168" s="108" t="s">
        <v>200</v>
      </c>
      <c r="B168" s="36" t="s">
        <v>201</v>
      </c>
      <c r="C168" s="32" t="s">
        <v>2</v>
      </c>
      <c r="D168" s="32">
        <v>2</v>
      </c>
      <c r="E168" s="174">
        <v>0</v>
      </c>
      <c r="F168" s="125">
        <f>ROUND((D168*E168),2)</f>
        <v>0</v>
      </c>
    </row>
    <row r="169" spans="1:7" ht="12.75">
      <c r="A169" s="106"/>
      <c r="B169" s="8" t="s">
        <v>7</v>
      </c>
      <c r="C169" s="9"/>
      <c r="D169" s="4"/>
      <c r="E169" s="10"/>
      <c r="F169" s="122">
        <f>ROUND((SUM(F144:F168)),2)</f>
        <v>0</v>
      </c>
      <c r="G169" s="47"/>
    </row>
    <row r="170" spans="1:6" s="23" customFormat="1" ht="12.75">
      <c r="A170" s="107"/>
      <c r="B170" s="24"/>
      <c r="D170" s="25"/>
      <c r="E170" s="25"/>
      <c r="F170" s="123"/>
    </row>
    <row r="171" spans="1:9" s="16" customFormat="1" ht="19.5" customHeight="1">
      <c r="A171" s="103" t="s">
        <v>202</v>
      </c>
      <c r="B171" s="11" t="s">
        <v>203</v>
      </c>
      <c r="C171" s="14"/>
      <c r="D171" s="15"/>
      <c r="E171" s="15"/>
      <c r="F171" s="119"/>
      <c r="H171" s="3"/>
      <c r="I171" s="3"/>
    </row>
    <row r="172" spans="1:9" s="19" customFormat="1" ht="12.75">
      <c r="A172" s="110" t="s">
        <v>204</v>
      </c>
      <c r="B172" s="35" t="s">
        <v>205</v>
      </c>
      <c r="C172" s="33"/>
      <c r="D172" s="33"/>
      <c r="E172" s="33"/>
      <c r="F172" s="124"/>
      <c r="H172" s="46"/>
      <c r="I172" s="46"/>
    </row>
    <row r="173" spans="1:6" s="43" customFormat="1" ht="12.75">
      <c r="A173" s="105" t="s">
        <v>206</v>
      </c>
      <c r="B173" s="41" t="s">
        <v>17</v>
      </c>
      <c r="C173" s="42" t="s">
        <v>10</v>
      </c>
      <c r="D173" s="42">
        <v>446.71</v>
      </c>
      <c r="E173" s="132">
        <v>0</v>
      </c>
      <c r="F173" s="121">
        <f>ROUND((D173*E173),2)</f>
        <v>0</v>
      </c>
    </row>
    <row r="174" spans="1:6" s="43" customFormat="1" ht="12.75">
      <c r="A174" s="105" t="s">
        <v>207</v>
      </c>
      <c r="B174" s="41" t="s">
        <v>208</v>
      </c>
      <c r="C174" s="42" t="s">
        <v>10</v>
      </c>
      <c r="D174" s="42">
        <v>446.71</v>
      </c>
      <c r="E174" s="132">
        <v>0</v>
      </c>
      <c r="F174" s="121">
        <f>ROUND((D174*E174),2)</f>
        <v>0</v>
      </c>
    </row>
    <row r="175" spans="1:9" s="16" customFormat="1" ht="12.75">
      <c r="A175" s="109" t="s">
        <v>209</v>
      </c>
      <c r="B175" s="37" t="s">
        <v>210</v>
      </c>
      <c r="C175" s="34"/>
      <c r="D175" s="34"/>
      <c r="E175" s="34"/>
      <c r="F175" s="124"/>
      <c r="H175" s="3"/>
      <c r="I175" s="3"/>
    </row>
    <row r="176" spans="1:10" s="43" customFormat="1" ht="12.75">
      <c r="A176" s="105" t="s">
        <v>211</v>
      </c>
      <c r="B176" s="41" t="s">
        <v>17</v>
      </c>
      <c r="C176" s="42" t="s">
        <v>10</v>
      </c>
      <c r="D176" s="42">
        <f>J176+401.86</f>
        <v>1486.188</v>
      </c>
      <c r="E176" s="132">
        <v>0</v>
      </c>
      <c r="F176" s="121">
        <f aca="true" t="shared" si="1" ref="F176:F181">ROUND((D176*E176),2)</f>
        <v>0</v>
      </c>
      <c r="H176" s="43">
        <f>(21.42+22.05+20.5+20.22+20.27+20.24+68+20.32+20.37+20.4+14.17+22.76+13.96+14.04+77.4)-8.86</f>
        <v>387.26</v>
      </c>
      <c r="I176" s="43">
        <v>2.8</v>
      </c>
      <c r="J176" s="43">
        <f>H176*I176</f>
        <v>1084.328</v>
      </c>
    </row>
    <row r="177" spans="1:6" s="43" customFormat="1" ht="12.75">
      <c r="A177" s="108" t="s">
        <v>212</v>
      </c>
      <c r="B177" s="41" t="s">
        <v>213</v>
      </c>
      <c r="C177" s="42" t="s">
        <v>10</v>
      </c>
      <c r="D177" s="42">
        <f>D176</f>
        <v>1486.188</v>
      </c>
      <c r="E177" s="132">
        <v>0</v>
      </c>
      <c r="F177" s="121">
        <f t="shared" si="1"/>
        <v>0</v>
      </c>
    </row>
    <row r="178" spans="1:6" s="43" customFormat="1" ht="12.75">
      <c r="A178" s="105" t="s">
        <v>214</v>
      </c>
      <c r="B178" s="41" t="s">
        <v>208</v>
      </c>
      <c r="C178" s="42" t="s">
        <v>10</v>
      </c>
      <c r="D178" s="42"/>
      <c r="E178" s="42"/>
      <c r="F178" s="121"/>
    </row>
    <row r="179" spans="1:6" s="43" customFormat="1" ht="12.75">
      <c r="A179" s="105" t="s">
        <v>215</v>
      </c>
      <c r="B179" s="41" t="s">
        <v>216</v>
      </c>
      <c r="C179" s="42" t="s">
        <v>10</v>
      </c>
      <c r="D179" s="42">
        <f>D177-D180</f>
        <v>1304.412</v>
      </c>
      <c r="E179" s="132">
        <v>0</v>
      </c>
      <c r="F179" s="121">
        <f t="shared" si="1"/>
        <v>0</v>
      </c>
    </row>
    <row r="180" spans="1:10" s="43" customFormat="1" ht="12.75">
      <c r="A180" s="108" t="s">
        <v>217</v>
      </c>
      <c r="B180" s="41" t="s">
        <v>218</v>
      </c>
      <c r="C180" s="42" t="s">
        <v>10</v>
      </c>
      <c r="D180" s="42">
        <f>J180</f>
        <v>181.77599999999998</v>
      </c>
      <c r="E180" s="132">
        <v>0</v>
      </c>
      <c r="F180" s="121">
        <f t="shared" si="1"/>
        <v>0</v>
      </c>
      <c r="H180" s="43">
        <f>22.76+13.96+14.03+14.17</f>
        <v>64.92</v>
      </c>
      <c r="I180" s="43">
        <v>2.8</v>
      </c>
      <c r="J180" s="43">
        <f>H180*I180</f>
        <v>181.77599999999998</v>
      </c>
    </row>
    <row r="181" spans="1:10" ht="12.75">
      <c r="A181" s="108" t="s">
        <v>219</v>
      </c>
      <c r="B181" s="36" t="s">
        <v>220</v>
      </c>
      <c r="C181" s="32" t="s">
        <v>13</v>
      </c>
      <c r="D181" s="32">
        <f>J181</f>
        <v>11.2</v>
      </c>
      <c r="E181" s="174">
        <v>0</v>
      </c>
      <c r="F181" s="125">
        <f t="shared" si="1"/>
        <v>0</v>
      </c>
      <c r="H181" s="43">
        <v>4</v>
      </c>
      <c r="I181" s="43">
        <v>2.8</v>
      </c>
      <c r="J181" s="43">
        <f>H181*I181</f>
        <v>11.2</v>
      </c>
    </row>
    <row r="182" spans="1:9" s="16" customFormat="1" ht="12.75">
      <c r="A182" s="104" t="s">
        <v>221</v>
      </c>
      <c r="B182" s="37" t="s">
        <v>222</v>
      </c>
      <c r="C182" s="34"/>
      <c r="D182" s="34"/>
      <c r="E182" s="34"/>
      <c r="F182" s="124"/>
      <c r="H182" s="3"/>
      <c r="I182" s="3"/>
    </row>
    <row r="183" spans="1:6" s="43" customFormat="1" ht="12.75">
      <c r="A183" s="105" t="s">
        <v>223</v>
      </c>
      <c r="B183" s="41" t="s">
        <v>17</v>
      </c>
      <c r="C183" s="42" t="s">
        <v>10</v>
      </c>
      <c r="D183" s="42">
        <f>200.58+149.58</f>
        <v>350.16</v>
      </c>
      <c r="E183" s="132">
        <v>0</v>
      </c>
      <c r="F183" s="121">
        <f>ROUND((D183*E183),2)</f>
        <v>0</v>
      </c>
    </row>
    <row r="184" spans="1:6" s="43" customFormat="1" ht="12.75">
      <c r="A184" s="108" t="s">
        <v>224</v>
      </c>
      <c r="B184" s="41" t="s">
        <v>208</v>
      </c>
      <c r="C184" s="42" t="s">
        <v>10</v>
      </c>
      <c r="D184" s="42">
        <f>D183</f>
        <v>350.16</v>
      </c>
      <c r="E184" s="132">
        <v>0</v>
      </c>
      <c r="F184" s="121">
        <f>ROUND((D184*E184),2)</f>
        <v>0</v>
      </c>
    </row>
    <row r="185" spans="1:7" ht="12.75">
      <c r="A185" s="106"/>
      <c r="B185" s="8" t="s">
        <v>7</v>
      </c>
      <c r="C185" s="9"/>
      <c r="D185" s="4"/>
      <c r="E185" s="10"/>
      <c r="F185" s="122">
        <f>ROUND((SUM(F172:F184)),2)</f>
        <v>0</v>
      </c>
      <c r="G185" s="47"/>
    </row>
    <row r="186" spans="1:6" s="23" customFormat="1" ht="12.75">
      <c r="A186" s="107"/>
      <c r="B186" s="24"/>
      <c r="D186" s="25"/>
      <c r="E186" s="25"/>
      <c r="F186" s="123"/>
    </row>
    <row r="187" spans="1:9" s="16" customFormat="1" ht="19.5" customHeight="1">
      <c r="A187" s="103" t="s">
        <v>225</v>
      </c>
      <c r="B187" s="11" t="s">
        <v>226</v>
      </c>
      <c r="C187" s="14"/>
      <c r="D187" s="15"/>
      <c r="E187" s="15"/>
      <c r="F187" s="119"/>
      <c r="H187" s="3"/>
      <c r="I187" s="3"/>
    </row>
    <row r="188" spans="1:9" s="16" customFormat="1" ht="12.75">
      <c r="A188" s="104" t="s">
        <v>229</v>
      </c>
      <c r="B188" s="37" t="s">
        <v>230</v>
      </c>
      <c r="C188" s="34"/>
      <c r="D188" s="34"/>
      <c r="E188" s="34"/>
      <c r="F188" s="124"/>
      <c r="H188" s="3"/>
      <c r="I188" s="3"/>
    </row>
    <row r="189" spans="1:6" s="43" customFormat="1" ht="12.75">
      <c r="A189" s="108" t="s">
        <v>227</v>
      </c>
      <c r="B189" s="41" t="s">
        <v>228</v>
      </c>
      <c r="C189" s="42" t="s">
        <v>10</v>
      </c>
      <c r="D189" s="42">
        <v>621</v>
      </c>
      <c r="E189" s="132">
        <v>0</v>
      </c>
      <c r="F189" s="121">
        <f>ROUND((D189*E189),2)</f>
        <v>0</v>
      </c>
    </row>
    <row r="190" spans="1:6" ht="12.75">
      <c r="A190" s="105" t="s">
        <v>304</v>
      </c>
      <c r="B190" s="36" t="s">
        <v>305</v>
      </c>
      <c r="C190" s="32" t="s">
        <v>10</v>
      </c>
      <c r="D190" s="32">
        <v>621</v>
      </c>
      <c r="E190" s="174">
        <v>0</v>
      </c>
      <c r="F190" s="125">
        <f>ROUND((D190*E190),2)</f>
        <v>0</v>
      </c>
    </row>
    <row r="191" spans="1:6" s="43" customFormat="1" ht="12.75">
      <c r="A191" s="105" t="s">
        <v>306</v>
      </c>
      <c r="B191" s="41" t="s">
        <v>307</v>
      </c>
      <c r="C191" s="42" t="s">
        <v>13</v>
      </c>
      <c r="D191" s="42">
        <v>438.87</v>
      </c>
      <c r="E191" s="132">
        <v>0</v>
      </c>
      <c r="F191" s="121">
        <f>ROUND((D191*E191),2)</f>
        <v>0</v>
      </c>
    </row>
    <row r="192" spans="1:9" s="16" customFormat="1" ht="12.75">
      <c r="A192" s="104" t="s">
        <v>231</v>
      </c>
      <c r="B192" s="37" t="s">
        <v>232</v>
      </c>
      <c r="C192" s="34"/>
      <c r="D192" s="34"/>
      <c r="E192" s="34"/>
      <c r="F192" s="124"/>
      <c r="H192" s="3"/>
      <c r="I192" s="3"/>
    </row>
    <row r="193" spans="1:6" s="43" customFormat="1" ht="12.75">
      <c r="A193" s="105" t="s">
        <v>233</v>
      </c>
      <c r="B193" s="41" t="s">
        <v>234</v>
      </c>
      <c r="C193" s="42" t="s">
        <v>13</v>
      </c>
      <c r="D193" s="42">
        <v>4</v>
      </c>
      <c r="E193" s="132">
        <v>0</v>
      </c>
      <c r="F193" s="121">
        <f>ROUND((D193*E193),2)</f>
        <v>0</v>
      </c>
    </row>
    <row r="194" spans="1:7" ht="12.75">
      <c r="A194" s="106"/>
      <c r="B194" s="8" t="s">
        <v>7</v>
      </c>
      <c r="C194" s="9"/>
      <c r="D194" s="4"/>
      <c r="E194" s="10"/>
      <c r="F194" s="122">
        <f>ROUND((SUM(F188:F193)),2)</f>
        <v>0</v>
      </c>
      <c r="G194" s="47"/>
    </row>
    <row r="195" spans="1:6" s="23" customFormat="1" ht="12.75">
      <c r="A195" s="107"/>
      <c r="B195" s="24"/>
      <c r="D195" s="25"/>
      <c r="E195" s="25"/>
      <c r="F195" s="123"/>
    </row>
    <row r="196" spans="1:9" s="16" customFormat="1" ht="19.5" customHeight="1">
      <c r="A196" s="103" t="s">
        <v>235</v>
      </c>
      <c r="B196" s="11" t="s">
        <v>236</v>
      </c>
      <c r="C196" s="14"/>
      <c r="D196" s="15"/>
      <c r="E196" s="15"/>
      <c r="F196" s="119"/>
      <c r="H196" s="3"/>
      <c r="I196" s="3"/>
    </row>
    <row r="197" spans="1:9" s="19" customFormat="1" ht="12.75">
      <c r="A197" s="110" t="s">
        <v>237</v>
      </c>
      <c r="B197" s="35" t="s">
        <v>236</v>
      </c>
      <c r="C197" s="33"/>
      <c r="D197" s="33"/>
      <c r="E197" s="33"/>
      <c r="F197" s="124"/>
      <c r="H197" s="46"/>
      <c r="I197" s="46"/>
    </row>
    <row r="198" spans="1:6" ht="12.75">
      <c r="A198" s="105" t="s">
        <v>238</v>
      </c>
      <c r="B198" s="36" t="s">
        <v>239</v>
      </c>
      <c r="C198" s="32" t="s">
        <v>10</v>
      </c>
      <c r="D198" s="32">
        <f>D79</f>
        <v>63.11</v>
      </c>
      <c r="E198" s="174">
        <v>0</v>
      </c>
      <c r="F198" s="125">
        <f>ROUND((D198*E198),2)</f>
        <v>0</v>
      </c>
    </row>
    <row r="199" spans="1:9" s="16" customFormat="1" ht="12.75">
      <c r="A199" s="109" t="s">
        <v>240</v>
      </c>
      <c r="B199" s="37" t="s">
        <v>241</v>
      </c>
      <c r="C199" s="34"/>
      <c r="D199" s="34"/>
      <c r="E199" s="34"/>
      <c r="F199" s="124"/>
      <c r="H199" s="3"/>
      <c r="I199" s="3"/>
    </row>
    <row r="200" spans="1:6" ht="12.75">
      <c r="A200" s="108" t="s">
        <v>242</v>
      </c>
      <c r="B200" s="36" t="s">
        <v>243</v>
      </c>
      <c r="C200" s="32" t="s">
        <v>2</v>
      </c>
      <c r="D200" s="32">
        <v>4</v>
      </c>
      <c r="E200" s="174">
        <v>0</v>
      </c>
      <c r="F200" s="125">
        <f>ROUND((D200*E200),2)</f>
        <v>0</v>
      </c>
    </row>
    <row r="201" spans="1:7" ht="12.75">
      <c r="A201" s="106"/>
      <c r="B201" s="8" t="s">
        <v>7</v>
      </c>
      <c r="C201" s="9"/>
      <c r="D201" s="4"/>
      <c r="E201" s="10"/>
      <c r="F201" s="122">
        <f>ROUND((SUM(F197:F200)),2)</f>
        <v>0</v>
      </c>
      <c r="G201" s="47"/>
    </row>
    <row r="202" spans="1:6" s="23" customFormat="1" ht="12.75">
      <c r="A202" s="107"/>
      <c r="B202" s="24"/>
      <c r="D202" s="25"/>
      <c r="E202" s="25"/>
      <c r="F202" s="123"/>
    </row>
    <row r="203" spans="1:9" s="16" customFormat="1" ht="19.5" customHeight="1">
      <c r="A203" s="103" t="s">
        <v>244</v>
      </c>
      <c r="B203" s="11" t="s">
        <v>8</v>
      </c>
      <c r="C203" s="14"/>
      <c r="D203" s="15"/>
      <c r="E203" s="15"/>
      <c r="F203" s="119"/>
      <c r="H203" s="3"/>
      <c r="I203" s="3"/>
    </row>
    <row r="204" spans="1:9" s="19" customFormat="1" ht="12.75">
      <c r="A204" s="110" t="s">
        <v>245</v>
      </c>
      <c r="B204" s="35" t="s">
        <v>246</v>
      </c>
      <c r="C204" s="33"/>
      <c r="D204" s="33"/>
      <c r="E204" s="33"/>
      <c r="F204" s="124"/>
      <c r="H204" s="46"/>
      <c r="I204" s="46"/>
    </row>
    <row r="205" spans="1:6" s="43" customFormat="1" ht="12.75">
      <c r="A205" s="108" t="s">
        <v>247</v>
      </c>
      <c r="B205" s="41" t="s">
        <v>374</v>
      </c>
      <c r="C205" s="42" t="s">
        <v>10</v>
      </c>
      <c r="D205" s="42">
        <v>446.71</v>
      </c>
      <c r="E205" s="132">
        <v>0</v>
      </c>
      <c r="F205" s="121">
        <f>ROUND((D205*E205),2)</f>
        <v>0</v>
      </c>
    </row>
    <row r="206" spans="1:6" s="43" customFormat="1" ht="12.75">
      <c r="A206" s="108" t="s">
        <v>248</v>
      </c>
      <c r="B206" s="41" t="s">
        <v>375</v>
      </c>
      <c r="C206" s="42" t="s">
        <v>10</v>
      </c>
      <c r="D206" s="42">
        <f>D179</f>
        <v>1304.412</v>
      </c>
      <c r="E206" s="132">
        <v>0</v>
      </c>
      <c r="F206" s="121">
        <f>ROUND((D206*E206),2)</f>
        <v>0</v>
      </c>
    </row>
    <row r="207" spans="1:9" s="16" customFormat="1" ht="12.75">
      <c r="A207" s="104" t="s">
        <v>250</v>
      </c>
      <c r="B207" s="37" t="s">
        <v>16</v>
      </c>
      <c r="C207" s="34"/>
      <c r="D207" s="34"/>
      <c r="E207" s="34"/>
      <c r="F207" s="124"/>
      <c r="H207" s="3"/>
      <c r="I207" s="3"/>
    </row>
    <row r="208" spans="1:6" ht="12.75">
      <c r="A208" s="108" t="s">
        <v>330</v>
      </c>
      <c r="B208" s="36" t="s">
        <v>251</v>
      </c>
      <c r="C208" s="32" t="s">
        <v>10</v>
      </c>
      <c r="D208" s="32">
        <v>70.98</v>
      </c>
      <c r="E208" s="174">
        <v>0</v>
      </c>
      <c r="F208" s="125">
        <f>ROUND((D208*E208),2)</f>
        <v>0</v>
      </c>
    </row>
    <row r="209" spans="1:6" ht="12.75">
      <c r="A209" s="105" t="s">
        <v>252</v>
      </c>
      <c r="B209" s="36" t="s">
        <v>253</v>
      </c>
      <c r="C209" s="32" t="s">
        <v>10</v>
      </c>
      <c r="D209" s="32">
        <f>D217+(D218*2)</f>
        <v>34.8</v>
      </c>
      <c r="E209" s="174">
        <v>0</v>
      </c>
      <c r="F209" s="125">
        <f>ROUND((D209*E209),2)</f>
        <v>0</v>
      </c>
    </row>
    <row r="210" spans="1:6" ht="12.75">
      <c r="A210" s="105" t="s">
        <v>254</v>
      </c>
      <c r="B210" s="36" t="s">
        <v>255</v>
      </c>
      <c r="C210" s="32" t="s">
        <v>13</v>
      </c>
      <c r="D210" s="32">
        <f>D97+D124+D125</f>
        <v>181.95</v>
      </c>
      <c r="E210" s="174">
        <v>0</v>
      </c>
      <c r="F210" s="125">
        <f>ROUND((D210*E210),2)</f>
        <v>0</v>
      </c>
    </row>
    <row r="211" spans="1:9" s="16" customFormat="1" ht="12.75">
      <c r="A211" s="109" t="s">
        <v>256</v>
      </c>
      <c r="B211" s="37" t="s">
        <v>257</v>
      </c>
      <c r="C211" s="34"/>
      <c r="D211" s="34"/>
      <c r="E211" s="34"/>
      <c r="F211" s="124"/>
      <c r="H211" s="3"/>
      <c r="I211" s="3"/>
    </row>
    <row r="212" spans="1:6" s="43" customFormat="1" ht="12.75">
      <c r="A212" s="108" t="s">
        <v>258</v>
      </c>
      <c r="B212" s="41" t="s">
        <v>249</v>
      </c>
      <c r="C212" s="42" t="s">
        <v>10</v>
      </c>
      <c r="D212" s="42">
        <f>D184</f>
        <v>350.16</v>
      </c>
      <c r="E212" s="132">
        <v>0</v>
      </c>
      <c r="F212" s="121">
        <f>ROUND((D212*E212),2)</f>
        <v>0</v>
      </c>
    </row>
    <row r="213" spans="1:7" ht="12.75">
      <c r="A213" s="106"/>
      <c r="B213" s="8" t="s">
        <v>7</v>
      </c>
      <c r="C213" s="9"/>
      <c r="D213" s="4"/>
      <c r="E213" s="10"/>
      <c r="F213" s="122">
        <f>ROUND((SUM(F204:F212)),2)</f>
        <v>0</v>
      </c>
      <c r="G213" s="47"/>
    </row>
    <row r="214" spans="1:6" s="23" customFormat="1" ht="12.75">
      <c r="A214" s="107"/>
      <c r="B214" s="24"/>
      <c r="D214" s="25"/>
      <c r="E214" s="25"/>
      <c r="F214" s="123"/>
    </row>
    <row r="215" spans="1:9" s="16" customFormat="1" ht="19.5" customHeight="1">
      <c r="A215" s="103" t="s">
        <v>259</v>
      </c>
      <c r="B215" s="11" t="s">
        <v>260</v>
      </c>
      <c r="C215" s="14"/>
      <c r="D215" s="15"/>
      <c r="E215" s="15"/>
      <c r="F215" s="119"/>
      <c r="H215" s="3"/>
      <c r="I215" s="3"/>
    </row>
    <row r="216" spans="1:9" s="19" customFormat="1" ht="12.75">
      <c r="A216" s="110" t="s">
        <v>261</v>
      </c>
      <c r="B216" s="35" t="s">
        <v>262</v>
      </c>
      <c r="C216" s="33"/>
      <c r="D216" s="33"/>
      <c r="E216" s="33"/>
      <c r="F216" s="124"/>
      <c r="H216" s="46"/>
      <c r="I216" s="46"/>
    </row>
    <row r="217" spans="1:6" s="43" customFormat="1" ht="12.75">
      <c r="A217" s="105" t="s">
        <v>314</v>
      </c>
      <c r="B217" s="41" t="s">
        <v>410</v>
      </c>
      <c r="C217" s="42" t="s">
        <v>10</v>
      </c>
      <c r="D217" s="42">
        <f>(1*2.1)*3+(3*2)*2</f>
        <v>18.3</v>
      </c>
      <c r="E217" s="132">
        <v>0</v>
      </c>
      <c r="F217" s="121">
        <f>ROUND((D217*E217),2)</f>
        <v>0</v>
      </c>
    </row>
    <row r="218" spans="1:6" s="43" customFormat="1" ht="12.75">
      <c r="A218" s="105" t="s">
        <v>315</v>
      </c>
      <c r="B218" s="41" t="s">
        <v>316</v>
      </c>
      <c r="C218" s="42" t="s">
        <v>10</v>
      </c>
      <c r="D218" s="42">
        <v>8.25</v>
      </c>
      <c r="E218" s="132">
        <v>0</v>
      </c>
      <c r="F218" s="121">
        <f>ROUND((D218*E218),2)</f>
        <v>0</v>
      </c>
    </row>
    <row r="219" spans="1:9" s="16" customFormat="1" ht="12.75">
      <c r="A219" s="109" t="s">
        <v>263</v>
      </c>
      <c r="B219" s="37" t="s">
        <v>264</v>
      </c>
      <c r="C219" s="34"/>
      <c r="D219" s="34"/>
      <c r="E219" s="34"/>
      <c r="F219" s="124"/>
      <c r="H219" s="3"/>
      <c r="I219" s="3"/>
    </row>
    <row r="220" spans="1:6" s="43" customFormat="1" ht="26.25" customHeight="1">
      <c r="A220" s="105" t="s">
        <v>337</v>
      </c>
      <c r="B220" s="41" t="s">
        <v>356</v>
      </c>
      <c r="C220" s="42" t="s">
        <v>10</v>
      </c>
      <c r="D220" s="42">
        <v>198</v>
      </c>
      <c r="E220" s="132">
        <v>0</v>
      </c>
      <c r="F220" s="121">
        <f>ROUND((D220*E220),2)</f>
        <v>0</v>
      </c>
    </row>
    <row r="221" spans="1:6" s="43" customFormat="1" ht="25.5">
      <c r="A221" s="105" t="s">
        <v>265</v>
      </c>
      <c r="B221" s="41" t="s">
        <v>266</v>
      </c>
      <c r="C221" s="42" t="s">
        <v>13</v>
      </c>
      <c r="D221" s="42">
        <f>2.7+2.93+10.5+34.66</f>
        <v>50.79</v>
      </c>
      <c r="E221" s="132">
        <v>0</v>
      </c>
      <c r="F221" s="121">
        <f>ROUND((D221*E221),2)</f>
        <v>0</v>
      </c>
    </row>
    <row r="222" spans="1:9" s="16" customFormat="1" ht="12.75">
      <c r="A222" s="104" t="s">
        <v>267</v>
      </c>
      <c r="B222" s="37" t="s">
        <v>268</v>
      </c>
      <c r="C222" s="34"/>
      <c r="D222" s="34"/>
      <c r="E222" s="34"/>
      <c r="F222" s="124"/>
      <c r="H222" s="3"/>
      <c r="I222" s="3"/>
    </row>
    <row r="223" spans="1:6" s="43" customFormat="1" ht="12.75">
      <c r="A223" s="108" t="s">
        <v>269</v>
      </c>
      <c r="B223" s="41" t="s">
        <v>270</v>
      </c>
      <c r="C223" s="42" t="s">
        <v>10</v>
      </c>
      <c r="D223" s="42">
        <v>250</v>
      </c>
      <c r="E223" s="132">
        <v>0</v>
      </c>
      <c r="F223" s="121">
        <f>ROUND((D223*E223),2)</f>
        <v>0</v>
      </c>
    </row>
    <row r="224" spans="1:6" s="43" customFormat="1" ht="12.75">
      <c r="A224" s="104" t="s">
        <v>308</v>
      </c>
      <c r="B224" s="37" t="s">
        <v>309</v>
      </c>
      <c r="C224" s="34"/>
      <c r="D224" s="34"/>
      <c r="E224" s="34"/>
      <c r="F224" s="124"/>
    </row>
    <row r="225" spans="1:6" s="43" customFormat="1" ht="12.75">
      <c r="A225" s="108" t="s">
        <v>310</v>
      </c>
      <c r="B225" s="41" t="s">
        <v>311</v>
      </c>
      <c r="C225" s="42" t="s">
        <v>10</v>
      </c>
      <c r="D225" s="42">
        <v>190</v>
      </c>
      <c r="E225" s="132">
        <v>0</v>
      </c>
      <c r="F225" s="121">
        <f>ROUND((D225*E225),2)</f>
        <v>0</v>
      </c>
    </row>
    <row r="226" spans="1:9" s="16" customFormat="1" ht="12.75">
      <c r="A226" s="104" t="s">
        <v>271</v>
      </c>
      <c r="B226" s="37" t="s">
        <v>272</v>
      </c>
      <c r="C226" s="34"/>
      <c r="D226" s="34"/>
      <c r="E226" s="34"/>
      <c r="F226" s="124"/>
      <c r="H226" s="96">
        <f>ROUND(SUM(F227:F229),2)</f>
        <v>0</v>
      </c>
      <c r="I226" s="97" t="e">
        <f>H226/F$242</f>
        <v>#DIV/0!</v>
      </c>
    </row>
    <row r="227" spans="1:6" s="43" customFormat="1" ht="12.75">
      <c r="A227" s="105" t="s">
        <v>273</v>
      </c>
      <c r="B227" s="41" t="s">
        <v>274</v>
      </c>
      <c r="C227" s="42" t="s">
        <v>10</v>
      </c>
      <c r="D227" s="42">
        <v>21.78</v>
      </c>
      <c r="E227" s="132">
        <v>0</v>
      </c>
      <c r="F227" s="121">
        <f>ROUND((D227*E227),2)</f>
        <v>0</v>
      </c>
    </row>
    <row r="228" spans="1:6" s="43" customFormat="1" ht="12.75">
      <c r="A228" s="108" t="s">
        <v>338</v>
      </c>
      <c r="B228" s="41" t="s">
        <v>275</v>
      </c>
      <c r="C228" s="42" t="s">
        <v>10</v>
      </c>
      <c r="D228" s="42">
        <v>2</v>
      </c>
      <c r="E228" s="132">
        <v>0</v>
      </c>
      <c r="F228" s="121">
        <f>ROUND((D228*E228),2)</f>
        <v>0</v>
      </c>
    </row>
    <row r="229" spans="1:6" s="43" customFormat="1" ht="12.75" customHeight="1">
      <c r="A229" s="105" t="s">
        <v>339</v>
      </c>
      <c r="B229" s="41" t="s">
        <v>340</v>
      </c>
      <c r="C229" s="42" t="s">
        <v>13</v>
      </c>
      <c r="D229" s="42">
        <v>114.83</v>
      </c>
      <c r="E229" s="132">
        <v>0</v>
      </c>
      <c r="F229" s="121">
        <f>ROUND((D229*E229),2)</f>
        <v>0</v>
      </c>
    </row>
    <row r="230" spans="1:6" s="43" customFormat="1" ht="12.75">
      <c r="A230" s="108" t="s">
        <v>276</v>
      </c>
      <c r="B230" s="41" t="s">
        <v>277</v>
      </c>
      <c r="C230" s="42" t="s">
        <v>2</v>
      </c>
      <c r="D230" s="42">
        <v>1</v>
      </c>
      <c r="E230" s="132">
        <v>0</v>
      </c>
      <c r="F230" s="121">
        <f>ROUND((D230*E230),2)</f>
        <v>0</v>
      </c>
    </row>
    <row r="231" spans="1:9" s="16" customFormat="1" ht="12.75">
      <c r="A231" s="104" t="s">
        <v>278</v>
      </c>
      <c r="B231" s="37" t="s">
        <v>279</v>
      </c>
      <c r="C231" s="34"/>
      <c r="D231" s="34"/>
      <c r="E231" s="34"/>
      <c r="F231" s="124"/>
      <c r="H231" s="96">
        <f>ROUND(SUM(F232:F234),2)</f>
        <v>0</v>
      </c>
      <c r="I231" s="97" t="e">
        <f>H231/F$242</f>
        <v>#DIV/0!</v>
      </c>
    </row>
    <row r="232" spans="1:6" s="43" customFormat="1" ht="12.75">
      <c r="A232" s="108" t="s">
        <v>280</v>
      </c>
      <c r="B232" s="41" t="s">
        <v>281</v>
      </c>
      <c r="C232" s="42" t="s">
        <v>2</v>
      </c>
      <c r="D232" s="42">
        <v>1</v>
      </c>
      <c r="E232" s="132">
        <v>0</v>
      </c>
      <c r="F232" s="121">
        <f>ROUND((D232*E232),2)</f>
        <v>0</v>
      </c>
    </row>
    <row r="233" spans="1:6" s="43" customFormat="1" ht="12.75">
      <c r="A233" s="105" t="s">
        <v>282</v>
      </c>
      <c r="B233" s="41" t="s">
        <v>283</v>
      </c>
      <c r="C233" s="42" t="s">
        <v>2</v>
      </c>
      <c r="D233" s="42">
        <v>1</v>
      </c>
      <c r="E233" s="132">
        <v>0</v>
      </c>
      <c r="F233" s="121">
        <f>ROUND((D233*E233),2)</f>
        <v>0</v>
      </c>
    </row>
    <row r="234" spans="1:6" s="43" customFormat="1" ht="12.75">
      <c r="A234" s="105" t="s">
        <v>284</v>
      </c>
      <c r="B234" s="41" t="s">
        <v>285</v>
      </c>
      <c r="C234" s="42" t="s">
        <v>2</v>
      </c>
      <c r="D234" s="42">
        <v>1</v>
      </c>
      <c r="E234" s="132">
        <v>0</v>
      </c>
      <c r="F234" s="121">
        <f>ROUND((D234*E234),2)</f>
        <v>0</v>
      </c>
    </row>
    <row r="235" spans="1:9" s="16" customFormat="1" ht="12.75">
      <c r="A235" s="109" t="s">
        <v>286</v>
      </c>
      <c r="B235" s="37" t="s">
        <v>287</v>
      </c>
      <c r="C235" s="34"/>
      <c r="D235" s="34"/>
      <c r="E235" s="34"/>
      <c r="F235" s="124"/>
      <c r="H235" s="3"/>
      <c r="I235" s="3"/>
    </row>
    <row r="236" spans="1:6" s="43" customFormat="1" ht="12.75">
      <c r="A236" s="105" t="s">
        <v>288</v>
      </c>
      <c r="B236" s="88" t="s">
        <v>289</v>
      </c>
      <c r="C236" s="89" t="s">
        <v>10</v>
      </c>
      <c r="D236" s="89">
        <v>653.72</v>
      </c>
      <c r="E236" s="175">
        <v>0</v>
      </c>
      <c r="F236" s="127">
        <f>ROUND((D236*E236),2)</f>
        <v>0</v>
      </c>
    </row>
    <row r="237" spans="1:9" s="43" customFormat="1" ht="12.75">
      <c r="A237" s="109" t="s">
        <v>408</v>
      </c>
      <c r="B237" s="85" t="s">
        <v>290</v>
      </c>
      <c r="C237" s="86"/>
      <c r="D237" s="87"/>
      <c r="E237" s="87"/>
      <c r="F237" s="128"/>
      <c r="H237" s="96">
        <f>ROUND(SUM(F238:F240),2)</f>
        <v>0</v>
      </c>
      <c r="I237" s="97" t="e">
        <f>H237/F$242</f>
        <v>#DIV/0!</v>
      </c>
    </row>
    <row r="238" spans="1:6" s="43" customFormat="1" ht="12.75">
      <c r="A238" s="114" t="s">
        <v>383</v>
      </c>
      <c r="B238" s="44" t="s">
        <v>384</v>
      </c>
      <c r="C238" s="45" t="s">
        <v>388</v>
      </c>
      <c r="D238" s="45">
        <v>75</v>
      </c>
      <c r="E238" s="173">
        <v>0</v>
      </c>
      <c r="F238" s="121">
        <f>D238*E238</f>
        <v>0</v>
      </c>
    </row>
    <row r="239" spans="1:6" s="43" customFormat="1" ht="25.5">
      <c r="A239" s="108" t="s">
        <v>385</v>
      </c>
      <c r="B239" s="41" t="s">
        <v>386</v>
      </c>
      <c r="C239" s="42" t="s">
        <v>387</v>
      </c>
      <c r="D239" s="42">
        <f>38.6*75</f>
        <v>2895</v>
      </c>
      <c r="E239" s="132">
        <v>0</v>
      </c>
      <c r="F239" s="121">
        <f>D239*E239</f>
        <v>0</v>
      </c>
    </row>
    <row r="240" spans="1:6" s="43" customFormat="1" ht="25.5">
      <c r="A240" s="115" t="s">
        <v>389</v>
      </c>
      <c r="B240" s="41" t="s">
        <v>390</v>
      </c>
      <c r="C240" s="42" t="s">
        <v>391</v>
      </c>
      <c r="D240" s="42">
        <v>135</v>
      </c>
      <c r="E240" s="132">
        <v>0</v>
      </c>
      <c r="F240" s="121">
        <f>D240*E240</f>
        <v>0</v>
      </c>
    </row>
    <row r="241" spans="1:6" s="43" customFormat="1" ht="12.75">
      <c r="A241" s="108"/>
      <c r="B241" s="94"/>
      <c r="C241" s="48"/>
      <c r="D241" s="48"/>
      <c r="E241" s="48"/>
      <c r="F241" s="129"/>
    </row>
    <row r="242" spans="1:7" ht="12.75">
      <c r="A242" s="106"/>
      <c r="B242" s="90" t="s">
        <v>7</v>
      </c>
      <c r="C242" s="91"/>
      <c r="D242" s="92"/>
      <c r="E242" s="93"/>
      <c r="F242" s="130">
        <f>ROUND((SUM(F216:F240)),2)</f>
        <v>0</v>
      </c>
      <c r="G242" s="47"/>
    </row>
    <row r="243" spans="1:6" s="23" customFormat="1" ht="12.75">
      <c r="A243" s="107"/>
      <c r="B243" s="24"/>
      <c r="D243" s="25"/>
      <c r="E243" s="25"/>
      <c r="F243" s="123"/>
    </row>
    <row r="244" spans="1:7" s="1" customFormat="1" ht="39.75" customHeight="1" thickBot="1">
      <c r="A244" s="135" t="s">
        <v>9</v>
      </c>
      <c r="B244" s="136"/>
      <c r="C244" s="136"/>
      <c r="D244" s="136"/>
      <c r="E244" s="136"/>
      <c r="F244" s="131">
        <f>ROUND((SUM(F15:F243)/2),2)</f>
        <v>0</v>
      </c>
      <c r="G244" s="47"/>
    </row>
    <row r="245" spans="2:6" s="23" customFormat="1" ht="12.75">
      <c r="B245" s="24"/>
      <c r="D245" s="25"/>
      <c r="E245" s="25"/>
      <c r="F245" s="26"/>
    </row>
    <row r="246" spans="1:6" s="30" customFormat="1" ht="14.25" customHeight="1">
      <c r="A246" s="31"/>
      <c r="B246" s="27"/>
      <c r="C246" s="22"/>
      <c r="D246" s="28"/>
      <c r="E246" s="28"/>
      <c r="F246" s="29"/>
    </row>
    <row r="247" spans="1:6" s="30" customFormat="1" ht="14.25" customHeight="1">
      <c r="A247" s="31"/>
      <c r="B247" s="27"/>
      <c r="C247" s="22"/>
      <c r="D247" s="28"/>
      <c r="E247" s="28"/>
      <c r="F247" s="29"/>
    </row>
    <row r="248" spans="1:6" s="30" customFormat="1" ht="15.75" customHeight="1">
      <c r="A248" s="31"/>
      <c r="B248" s="27"/>
      <c r="C248" s="22"/>
      <c r="D248" s="28"/>
      <c r="E248" s="28"/>
      <c r="F248" s="29"/>
    </row>
    <row r="249" spans="1:6" s="30" customFormat="1" ht="12.75">
      <c r="A249" s="22"/>
      <c r="B249" s="27"/>
      <c r="C249" s="22"/>
      <c r="D249" s="28"/>
      <c r="E249" s="28"/>
      <c r="F249" s="29"/>
    </row>
    <row r="250" spans="1:6" s="30" customFormat="1" ht="12.75">
      <c r="A250" s="22"/>
      <c r="B250" s="27"/>
      <c r="C250" s="22"/>
      <c r="D250" s="28"/>
      <c r="E250" s="28"/>
      <c r="F250" s="29"/>
    </row>
    <row r="251" spans="2:6" s="22" customFormat="1" ht="12.75">
      <c r="B251" s="27"/>
      <c r="D251" s="28"/>
      <c r="E251" s="28"/>
      <c r="F251" s="29"/>
    </row>
    <row r="252" spans="2:6" s="22" customFormat="1" ht="12.75">
      <c r="B252" s="27"/>
      <c r="D252" s="28"/>
      <c r="E252" s="28"/>
      <c r="F252" s="29"/>
    </row>
  </sheetData>
  <sheetProtection password="FA12" sheet="1"/>
  <mergeCells count="15">
    <mergeCell ref="A1:F1"/>
    <mergeCell ref="A7:F7"/>
    <mergeCell ref="A2:F3"/>
    <mergeCell ref="A11:A13"/>
    <mergeCell ref="B11:B13"/>
    <mergeCell ref="D11:F11"/>
    <mergeCell ref="A8:F8"/>
    <mergeCell ref="A5:F5"/>
    <mergeCell ref="A10:D10"/>
    <mergeCell ref="G12:H12"/>
    <mergeCell ref="A244:E244"/>
    <mergeCell ref="E12:E13"/>
    <mergeCell ref="F12:F13"/>
    <mergeCell ref="C11:C13"/>
    <mergeCell ref="D12:D13"/>
  </mergeCells>
  <printOptions horizontalCentered="1"/>
  <pageMargins left="0.2362204724409449" right="0.2362204724409449" top="0.7480314960629921" bottom="0.7480314960629921" header="0.31496062992125984" footer="0.31496062992125984"/>
  <pageSetup fitToHeight="15" horizontalDpi="600" verticalDpi="600" orientation="portrait" paperSize="9" scale="64" r:id="rId3"/>
  <headerFooter alignWithMargins="0">
    <oddFooter>&amp;CPágina &amp;P de &amp;N</oddFooter>
  </headerFooter>
  <rowBreaks count="2" manualBreakCount="2">
    <brk id="77" max="5" man="1"/>
    <brk id="141" max="10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Y51"/>
  <sheetViews>
    <sheetView view="pageBreakPreview" zoomScale="93" zoomScaleSheetLayoutView="93" zoomScalePageLayoutView="0" workbookViewId="0" topLeftCell="C16">
      <selection activeCell="K39" sqref="K39"/>
    </sheetView>
  </sheetViews>
  <sheetFormatPr defaultColWidth="9.140625" defaultRowHeight="15"/>
  <cols>
    <col min="1" max="1" width="2.7109375" style="52" customWidth="1"/>
    <col min="2" max="2" width="9.8515625" style="52" customWidth="1"/>
    <col min="3" max="3" width="41.8515625" style="52" customWidth="1"/>
    <col min="4" max="4" width="15.421875" style="53" customWidth="1"/>
    <col min="5" max="5" width="15.00390625" style="53" customWidth="1"/>
    <col min="6" max="7" width="14.7109375" style="53" customWidth="1"/>
    <col min="8" max="8" width="15.28125" style="52" customWidth="1"/>
    <col min="9" max="9" width="15.00390625" style="52" customWidth="1"/>
    <col min="10" max="11" width="14.57421875" style="52" customWidth="1"/>
    <col min="12" max="13" width="14.7109375" style="52" customWidth="1"/>
    <col min="14" max="14" width="15.00390625" style="52" customWidth="1"/>
    <col min="15" max="15" width="14.8515625" style="52" customWidth="1"/>
    <col min="16" max="16" width="17.7109375" style="52" customWidth="1"/>
    <col min="17" max="17" width="19.7109375" style="52" bestFit="1" customWidth="1"/>
    <col min="18" max="18" width="31.57421875" style="54" customWidth="1"/>
    <col min="19" max="25" width="9.140625" style="54" customWidth="1"/>
    <col min="26" max="16384" width="9.140625" style="52" customWidth="1"/>
  </cols>
  <sheetData>
    <row r="1" ht="18" customHeight="1"/>
    <row r="2" spans="2:25" s="55" customFormat="1" ht="30" customHeight="1">
      <c r="B2" s="5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R2" s="57"/>
      <c r="S2" s="57"/>
      <c r="T2" s="57"/>
      <c r="U2" s="57"/>
      <c r="V2" s="57"/>
      <c r="W2" s="57"/>
      <c r="X2" s="57"/>
      <c r="Y2" s="57"/>
    </row>
    <row r="3" spans="2:25" s="55" customFormat="1" ht="15" customHeight="1">
      <c r="B3" s="56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R3" s="57"/>
      <c r="S3" s="57"/>
      <c r="T3" s="57"/>
      <c r="U3" s="57"/>
      <c r="V3" s="57"/>
      <c r="W3" s="57"/>
      <c r="X3" s="57"/>
      <c r="Y3" s="57"/>
    </row>
    <row r="4" spans="2:25" s="55" customFormat="1" ht="1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 t="s">
        <v>392</v>
      </c>
      <c r="R4" s="57"/>
      <c r="S4" s="57"/>
      <c r="T4" s="57"/>
      <c r="U4" s="57"/>
      <c r="V4" s="57"/>
      <c r="W4" s="57"/>
      <c r="X4" s="57"/>
      <c r="Y4" s="57"/>
    </row>
    <row r="5" spans="2:25" s="55" customFormat="1" ht="23.25" customHeight="1">
      <c r="B5" s="56"/>
      <c r="C5" s="169" t="s">
        <v>393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R5" s="57"/>
      <c r="S5" s="57"/>
      <c r="T5" s="57"/>
      <c r="U5" s="57"/>
      <c r="V5" s="57"/>
      <c r="W5" s="57"/>
      <c r="X5" s="57"/>
      <c r="Y5" s="57"/>
    </row>
    <row r="6" spans="2:25" s="55" customFormat="1" ht="15" customHeight="1">
      <c r="B6" s="56"/>
      <c r="C6" s="170" t="str">
        <f>ADITIVO!A7</f>
        <v>OBJETO: EXECUÇÃO DE OBRAS DE REFORMA E  AMPLIAÇÃO DA ESCOLA MUNICIPAL OVÍDIA PESSANHA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R6" s="57"/>
      <c r="S6" s="57"/>
      <c r="T6" s="57"/>
      <c r="U6" s="57"/>
      <c r="V6" s="57"/>
      <c r="W6" s="57"/>
      <c r="X6" s="57"/>
      <c r="Y6" s="57"/>
    </row>
    <row r="7" spans="2:25" s="55" customFormat="1" ht="15" customHeight="1">
      <c r="B7" s="56"/>
      <c r="C7" s="170" t="str">
        <f>ADITIVO!A8</f>
        <v>LOCAL: RUA FRANCISCO ROMEIRO, Nº 50 -  VILA CAPIVARI - CAMPOS DO JORDÃO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R7" s="57"/>
      <c r="S7" s="57"/>
      <c r="T7" s="57"/>
      <c r="U7" s="57"/>
      <c r="V7" s="57"/>
      <c r="W7" s="57"/>
      <c r="X7" s="57"/>
      <c r="Y7" s="57"/>
    </row>
    <row r="8" spans="2:25" s="55" customFormat="1" ht="15" customHeight="1">
      <c r="B8" s="56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R8" s="57"/>
      <c r="S8" s="57"/>
      <c r="T8" s="57"/>
      <c r="U8" s="57"/>
      <c r="V8" s="57"/>
      <c r="W8" s="57"/>
      <c r="X8" s="57"/>
      <c r="Y8" s="57"/>
    </row>
    <row r="9" spans="2:16" ht="18" customHeight="1">
      <c r="B9" s="171" t="s">
        <v>0</v>
      </c>
      <c r="C9" s="171" t="s">
        <v>394</v>
      </c>
      <c r="D9" s="58" t="s">
        <v>395</v>
      </c>
      <c r="E9" s="58" t="s">
        <v>396</v>
      </c>
      <c r="F9" s="58" t="s">
        <v>397</v>
      </c>
      <c r="G9" s="58" t="s">
        <v>398</v>
      </c>
      <c r="H9" s="58" t="s">
        <v>399</v>
      </c>
      <c r="I9" s="58" t="s">
        <v>400</v>
      </c>
      <c r="J9" s="58" t="s">
        <v>401</v>
      </c>
      <c r="K9" s="58" t="s">
        <v>402</v>
      </c>
      <c r="L9" s="58" t="s">
        <v>403</v>
      </c>
      <c r="M9" s="58" t="s">
        <v>404</v>
      </c>
      <c r="N9" s="58" t="s">
        <v>405</v>
      </c>
      <c r="O9" s="58" t="s">
        <v>406</v>
      </c>
      <c r="P9" s="171" t="s">
        <v>6</v>
      </c>
    </row>
    <row r="10" spans="2:16" ht="18" customHeight="1">
      <c r="B10" s="172"/>
      <c r="C10" s="172"/>
      <c r="D10" s="58">
        <v>30</v>
      </c>
      <c r="E10" s="58">
        <f>D10+30</f>
        <v>60</v>
      </c>
      <c r="F10" s="58">
        <f aca="true" t="shared" si="0" ref="F10:O10">E10+30</f>
        <v>90</v>
      </c>
      <c r="G10" s="58">
        <f t="shared" si="0"/>
        <v>120</v>
      </c>
      <c r="H10" s="58">
        <f t="shared" si="0"/>
        <v>150</v>
      </c>
      <c r="I10" s="58">
        <f t="shared" si="0"/>
        <v>180</v>
      </c>
      <c r="J10" s="58">
        <f t="shared" si="0"/>
        <v>210</v>
      </c>
      <c r="K10" s="58">
        <f t="shared" si="0"/>
        <v>240</v>
      </c>
      <c r="L10" s="58">
        <f t="shared" si="0"/>
        <v>270</v>
      </c>
      <c r="M10" s="58">
        <f t="shared" si="0"/>
        <v>300</v>
      </c>
      <c r="N10" s="58">
        <f t="shared" si="0"/>
        <v>330</v>
      </c>
      <c r="O10" s="58">
        <f t="shared" si="0"/>
        <v>360</v>
      </c>
      <c r="P10" s="172"/>
    </row>
    <row r="11" spans="2:16" ht="21.75" customHeight="1">
      <c r="B11" s="166" t="str">
        <f>ADITIVO!A14</f>
        <v>01.00.000</v>
      </c>
      <c r="C11" s="164" t="str">
        <f>ADITIVO!B14</f>
        <v>LIMPEZA DO TERRENO</v>
      </c>
      <c r="D11" s="59">
        <v>1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>
        <f>SUM(D11:O11)</f>
        <v>1</v>
      </c>
    </row>
    <row r="12" spans="2:17" ht="21.75" customHeight="1">
      <c r="B12" s="163"/>
      <c r="C12" s="165"/>
      <c r="D12" s="61">
        <f aca="true" t="shared" si="1" ref="D12:O12">D11*$P$12</f>
        <v>0</v>
      </c>
      <c r="E12" s="61">
        <f t="shared" si="1"/>
        <v>0</v>
      </c>
      <c r="F12" s="61">
        <f t="shared" si="1"/>
        <v>0</v>
      </c>
      <c r="G12" s="61">
        <f t="shared" si="1"/>
        <v>0</v>
      </c>
      <c r="H12" s="61">
        <f t="shared" si="1"/>
        <v>0</v>
      </c>
      <c r="I12" s="61">
        <f t="shared" si="1"/>
        <v>0</v>
      </c>
      <c r="J12" s="61">
        <f t="shared" si="1"/>
        <v>0</v>
      </c>
      <c r="K12" s="61">
        <f t="shared" si="1"/>
        <v>0</v>
      </c>
      <c r="L12" s="61">
        <f t="shared" si="1"/>
        <v>0</v>
      </c>
      <c r="M12" s="61">
        <f t="shared" si="1"/>
        <v>0</v>
      </c>
      <c r="N12" s="61">
        <f t="shared" si="1"/>
        <v>0</v>
      </c>
      <c r="O12" s="61">
        <f t="shared" si="1"/>
        <v>0</v>
      </c>
      <c r="P12" s="62">
        <f>ADITIVO!F23</f>
        <v>0</v>
      </c>
      <c r="Q12" s="63"/>
    </row>
    <row r="13" spans="2:24" ht="21.75" customHeight="1">
      <c r="B13" s="162" t="str">
        <f>ADITIVO!A25</f>
        <v>02.00.000</v>
      </c>
      <c r="C13" s="164" t="str">
        <f>ADITIVO!B25</f>
        <v>INFRA ESTRUTURA</v>
      </c>
      <c r="D13" s="59">
        <v>1</v>
      </c>
      <c r="E13" s="59">
        <v>0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>
        <f>SUM(D13:O13)</f>
        <v>1</v>
      </c>
      <c r="Q13" s="64"/>
      <c r="R13" s="65"/>
      <c r="X13" s="66"/>
    </row>
    <row r="14" spans="2:18" ht="21.75" customHeight="1">
      <c r="B14" s="163"/>
      <c r="C14" s="165"/>
      <c r="D14" s="61">
        <f>D13*$P$14</f>
        <v>0</v>
      </c>
      <c r="E14" s="61">
        <f aca="true" t="shared" si="2" ref="E14:O14">E13*$P$14</f>
        <v>0</v>
      </c>
      <c r="F14" s="61">
        <f t="shared" si="2"/>
        <v>0</v>
      </c>
      <c r="G14" s="61">
        <f t="shared" si="2"/>
        <v>0</v>
      </c>
      <c r="H14" s="61">
        <f t="shared" si="2"/>
        <v>0</v>
      </c>
      <c r="I14" s="61">
        <f t="shared" si="2"/>
        <v>0</v>
      </c>
      <c r="J14" s="61">
        <f t="shared" si="2"/>
        <v>0</v>
      </c>
      <c r="K14" s="61">
        <f t="shared" si="2"/>
        <v>0</v>
      </c>
      <c r="L14" s="61">
        <f t="shared" si="2"/>
        <v>0</v>
      </c>
      <c r="M14" s="61">
        <f t="shared" si="2"/>
        <v>0</v>
      </c>
      <c r="N14" s="61">
        <f t="shared" si="2"/>
        <v>0</v>
      </c>
      <c r="O14" s="61">
        <f t="shared" si="2"/>
        <v>0</v>
      </c>
      <c r="P14" s="62">
        <f>ADITIVO!F40</f>
        <v>0</v>
      </c>
      <c r="Q14" s="67"/>
      <c r="R14" s="68"/>
    </row>
    <row r="15" spans="2:24" ht="21.75" customHeight="1">
      <c r="B15" s="162" t="str">
        <f>ADITIVO!A42</f>
        <v>03.00.000</v>
      </c>
      <c r="C15" s="164" t="str">
        <f>ADITIVO!B42</f>
        <v>SUPER ESTRUTURA</v>
      </c>
      <c r="D15" s="59">
        <v>0.1</v>
      </c>
      <c r="E15" s="59">
        <v>0.45</v>
      </c>
      <c r="F15" s="59">
        <v>0.3</v>
      </c>
      <c r="G15" s="59"/>
      <c r="H15" s="59">
        <v>0.15</v>
      </c>
      <c r="I15" s="59"/>
      <c r="J15" s="59"/>
      <c r="K15" s="59"/>
      <c r="L15" s="59"/>
      <c r="M15" s="59"/>
      <c r="N15" s="59"/>
      <c r="O15" s="59"/>
      <c r="P15" s="60">
        <f>SUM(D15:O15)</f>
        <v>1</v>
      </c>
      <c r="R15" s="65"/>
      <c r="X15" s="66"/>
    </row>
    <row r="16" spans="2:16" ht="21.75" customHeight="1">
      <c r="B16" s="163"/>
      <c r="C16" s="165"/>
      <c r="D16" s="61">
        <f>D15*$P$16</f>
        <v>0</v>
      </c>
      <c r="E16" s="61">
        <f aca="true" t="shared" si="3" ref="E16:O16">E15*$P$16</f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1">
        <f t="shared" si="3"/>
        <v>0</v>
      </c>
      <c r="J16" s="61">
        <f t="shared" si="3"/>
        <v>0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1">
        <f t="shared" si="3"/>
        <v>0</v>
      </c>
      <c r="O16" s="61">
        <f t="shared" si="3"/>
        <v>0</v>
      </c>
      <c r="P16" s="62">
        <f>ADITIVO!F52</f>
        <v>0</v>
      </c>
    </row>
    <row r="17" spans="2:24" ht="21.75" customHeight="1">
      <c r="B17" s="162" t="str">
        <f>ADITIVO!A54</f>
        <v>04.00.000</v>
      </c>
      <c r="C17" s="164" t="str">
        <f>ADITIVO!B54</f>
        <v>ALVENARIA E OUTROS ELEMENTOS DIVISORIOS</v>
      </c>
      <c r="D17" s="59"/>
      <c r="E17" s="59"/>
      <c r="F17" s="59"/>
      <c r="G17" s="59">
        <v>1</v>
      </c>
      <c r="H17" s="59"/>
      <c r="I17" s="59"/>
      <c r="J17" s="59"/>
      <c r="K17" s="59"/>
      <c r="L17" s="59"/>
      <c r="M17" s="59"/>
      <c r="N17" s="59"/>
      <c r="O17" s="59"/>
      <c r="P17" s="60">
        <f>SUM(D17:O17)</f>
        <v>1</v>
      </c>
      <c r="X17" s="66"/>
    </row>
    <row r="18" spans="2:16" ht="21.75" customHeight="1">
      <c r="B18" s="163"/>
      <c r="C18" s="165"/>
      <c r="D18" s="61">
        <f>D17*$P$18</f>
        <v>0</v>
      </c>
      <c r="E18" s="61">
        <f aca="true" t="shared" si="4" ref="E18:O18">E17*$P$18</f>
        <v>0</v>
      </c>
      <c r="F18" s="61">
        <f t="shared" si="4"/>
        <v>0</v>
      </c>
      <c r="G18" s="61">
        <f t="shared" si="4"/>
        <v>0</v>
      </c>
      <c r="H18" s="61">
        <f t="shared" si="4"/>
        <v>0</v>
      </c>
      <c r="I18" s="61">
        <f t="shared" si="4"/>
        <v>0</v>
      </c>
      <c r="J18" s="61">
        <f t="shared" si="4"/>
        <v>0</v>
      </c>
      <c r="K18" s="61">
        <f t="shared" si="4"/>
        <v>0</v>
      </c>
      <c r="L18" s="61">
        <f t="shared" si="4"/>
        <v>0</v>
      </c>
      <c r="M18" s="61">
        <f t="shared" si="4"/>
        <v>0</v>
      </c>
      <c r="N18" s="61">
        <f t="shared" si="4"/>
        <v>0</v>
      </c>
      <c r="O18" s="61">
        <f t="shared" si="4"/>
        <v>0</v>
      </c>
      <c r="P18" s="62">
        <f>ADITIVO!F64</f>
        <v>0</v>
      </c>
    </row>
    <row r="19" spans="2:24" ht="21.75" customHeight="1">
      <c r="B19" s="162" t="str">
        <f>ADITIVO!A66</f>
        <v>05.00.000</v>
      </c>
      <c r="C19" s="164" t="str">
        <f>ADITIVO!B66</f>
        <v>ELEMENTOS DE MADEIRA/COMPONENTES ESPECIAIS</v>
      </c>
      <c r="D19" s="59"/>
      <c r="E19" s="59"/>
      <c r="F19" s="59"/>
      <c r="G19" s="59"/>
      <c r="H19" s="59"/>
      <c r="I19" s="59"/>
      <c r="J19" s="59"/>
      <c r="K19" s="59"/>
      <c r="L19" s="59">
        <v>0.5</v>
      </c>
      <c r="M19" s="59">
        <v>0.5</v>
      </c>
      <c r="N19" s="59"/>
      <c r="O19" s="59"/>
      <c r="P19" s="60">
        <f>SUM(D19:O19)</f>
        <v>1</v>
      </c>
      <c r="X19" s="66"/>
    </row>
    <row r="20" spans="2:16" ht="21.75" customHeight="1">
      <c r="B20" s="163"/>
      <c r="C20" s="165"/>
      <c r="D20" s="61">
        <f>D19*$P$20</f>
        <v>0</v>
      </c>
      <c r="E20" s="61">
        <f aca="true" t="shared" si="5" ref="E20:O20">E19*$P$20</f>
        <v>0</v>
      </c>
      <c r="F20" s="61">
        <f t="shared" si="5"/>
        <v>0</v>
      </c>
      <c r="G20" s="61">
        <f t="shared" si="5"/>
        <v>0</v>
      </c>
      <c r="H20" s="61">
        <f t="shared" si="5"/>
        <v>0</v>
      </c>
      <c r="I20" s="61">
        <f t="shared" si="5"/>
        <v>0</v>
      </c>
      <c r="J20" s="61">
        <f t="shared" si="5"/>
        <v>0</v>
      </c>
      <c r="K20" s="61">
        <f t="shared" si="5"/>
        <v>0</v>
      </c>
      <c r="L20" s="61">
        <f t="shared" si="5"/>
        <v>0</v>
      </c>
      <c r="M20" s="61">
        <f t="shared" si="5"/>
        <v>0</v>
      </c>
      <c r="N20" s="61">
        <f t="shared" si="5"/>
        <v>0</v>
      </c>
      <c r="O20" s="61">
        <f t="shared" si="5"/>
        <v>0</v>
      </c>
      <c r="P20" s="62">
        <f>ADITIVO!F75</f>
        <v>0</v>
      </c>
    </row>
    <row r="21" spans="2:24" ht="21.75" customHeight="1">
      <c r="B21" s="162" t="str">
        <f>ADITIVO!A77</f>
        <v>06.00.000</v>
      </c>
      <c r="C21" s="164" t="str">
        <f>ADITIVO!B77</f>
        <v>ELEMENTOS METALICOS/COMPONENTES ESPECIAIS</v>
      </c>
      <c r="D21" s="69"/>
      <c r="E21" s="69"/>
      <c r="F21" s="69"/>
      <c r="G21" s="69"/>
      <c r="H21" s="69"/>
      <c r="I21" s="69"/>
      <c r="J21" s="69"/>
      <c r="K21" s="69">
        <v>0.5</v>
      </c>
      <c r="L21" s="69">
        <v>0.5</v>
      </c>
      <c r="M21" s="69"/>
      <c r="N21" s="69"/>
      <c r="O21" s="69"/>
      <c r="P21" s="70">
        <f>SUM(D21:O21)</f>
        <v>1</v>
      </c>
      <c r="X21" s="66"/>
    </row>
    <row r="22" spans="2:16" ht="21.75" customHeight="1">
      <c r="B22" s="163"/>
      <c r="C22" s="165"/>
      <c r="D22" s="71">
        <f>D21*$P$22</f>
        <v>0</v>
      </c>
      <c r="E22" s="71">
        <f aca="true" t="shared" si="6" ref="E22:O22">E21*$P$22</f>
        <v>0</v>
      </c>
      <c r="F22" s="71">
        <f t="shared" si="6"/>
        <v>0</v>
      </c>
      <c r="G22" s="71">
        <f t="shared" si="6"/>
        <v>0</v>
      </c>
      <c r="H22" s="71">
        <f t="shared" si="6"/>
        <v>0</v>
      </c>
      <c r="I22" s="71">
        <f t="shared" si="6"/>
        <v>0</v>
      </c>
      <c r="J22" s="71">
        <f t="shared" si="6"/>
        <v>0</v>
      </c>
      <c r="K22" s="71">
        <f t="shared" si="6"/>
        <v>0</v>
      </c>
      <c r="L22" s="71">
        <f t="shared" si="6"/>
        <v>0</v>
      </c>
      <c r="M22" s="71">
        <f t="shared" si="6"/>
        <v>0</v>
      </c>
      <c r="N22" s="71">
        <f t="shared" si="6"/>
        <v>0</v>
      </c>
      <c r="O22" s="71">
        <f t="shared" si="6"/>
        <v>0</v>
      </c>
      <c r="P22" s="62">
        <f>ADITIVO!F85</f>
        <v>0</v>
      </c>
    </row>
    <row r="23" spans="2:24" ht="21.75" customHeight="1">
      <c r="B23" s="162" t="str">
        <f>ADITIVO!A87</f>
        <v>07.00.000</v>
      </c>
      <c r="C23" s="164" t="str">
        <f>ADITIVO!B87</f>
        <v>COBERTURA</v>
      </c>
      <c r="D23" s="69"/>
      <c r="E23" s="69"/>
      <c r="F23" s="69"/>
      <c r="G23" s="69"/>
      <c r="H23" s="69">
        <v>0.5</v>
      </c>
      <c r="I23" s="69">
        <v>0.5</v>
      </c>
      <c r="J23" s="69"/>
      <c r="K23" s="69"/>
      <c r="L23" s="69"/>
      <c r="M23" s="69"/>
      <c r="N23" s="69"/>
      <c r="O23" s="69"/>
      <c r="P23" s="70">
        <f>SUM(D23:O23)</f>
        <v>1</v>
      </c>
      <c r="X23" s="66"/>
    </row>
    <row r="24" spans="2:16" ht="21.75" customHeight="1">
      <c r="B24" s="163"/>
      <c r="C24" s="165"/>
      <c r="D24" s="71">
        <f>D23*$P$22</f>
        <v>0</v>
      </c>
      <c r="E24" s="71">
        <f>E23*$P$24</f>
        <v>0</v>
      </c>
      <c r="F24" s="71">
        <f aca="true" t="shared" si="7" ref="F24:O24">F23*$P$24</f>
        <v>0</v>
      </c>
      <c r="G24" s="71">
        <f t="shared" si="7"/>
        <v>0</v>
      </c>
      <c r="H24" s="71">
        <f t="shared" si="7"/>
        <v>0</v>
      </c>
      <c r="I24" s="71">
        <f t="shared" si="7"/>
        <v>0</v>
      </c>
      <c r="J24" s="71">
        <f t="shared" si="7"/>
        <v>0</v>
      </c>
      <c r="K24" s="71">
        <f t="shared" si="7"/>
        <v>0</v>
      </c>
      <c r="L24" s="71">
        <f t="shared" si="7"/>
        <v>0</v>
      </c>
      <c r="M24" s="71">
        <f t="shared" si="7"/>
        <v>0</v>
      </c>
      <c r="N24" s="71">
        <f t="shared" si="7"/>
        <v>0</v>
      </c>
      <c r="O24" s="71">
        <f t="shared" si="7"/>
        <v>0</v>
      </c>
      <c r="P24" s="62">
        <f>ADITIVO!F99</f>
        <v>0</v>
      </c>
    </row>
    <row r="25" spans="2:24" ht="21.75" customHeight="1">
      <c r="B25" s="162" t="str">
        <f>ADITIVO!A101</f>
        <v>08.00.000</v>
      </c>
      <c r="C25" s="164" t="str">
        <f>ADITIVO!B101</f>
        <v>INSTALACOES HIDRAULICAS</v>
      </c>
      <c r="D25" s="69"/>
      <c r="E25" s="69"/>
      <c r="F25" s="69"/>
      <c r="G25" s="69">
        <v>0.1</v>
      </c>
      <c r="H25" s="69">
        <v>0.2</v>
      </c>
      <c r="I25" s="69"/>
      <c r="J25" s="69"/>
      <c r="K25" s="69"/>
      <c r="L25" s="69"/>
      <c r="M25" s="69">
        <v>0.4</v>
      </c>
      <c r="N25" s="69">
        <v>0.3</v>
      </c>
      <c r="O25" s="69"/>
      <c r="P25" s="70">
        <f>SUM(D25:O25)</f>
        <v>1</v>
      </c>
      <c r="X25" s="66"/>
    </row>
    <row r="26" spans="2:16" ht="21.75" customHeight="1">
      <c r="B26" s="163"/>
      <c r="C26" s="165"/>
      <c r="D26" s="71">
        <f>D25*$P$22</f>
        <v>0</v>
      </c>
      <c r="E26" s="71">
        <f>E25*$P$22</f>
        <v>0</v>
      </c>
      <c r="F26" s="71">
        <f>F25*$P$22</f>
        <v>0</v>
      </c>
      <c r="G26" s="71">
        <f>G25*$P$26</f>
        <v>0</v>
      </c>
      <c r="H26" s="71">
        <f>H25*$P$26</f>
        <v>0</v>
      </c>
      <c r="I26" s="71">
        <f aca="true" t="shared" si="8" ref="I26:O26">I25*$P$26</f>
        <v>0</v>
      </c>
      <c r="J26" s="71">
        <f t="shared" si="8"/>
        <v>0</v>
      </c>
      <c r="K26" s="71">
        <f t="shared" si="8"/>
        <v>0</v>
      </c>
      <c r="L26" s="71">
        <f t="shared" si="8"/>
        <v>0</v>
      </c>
      <c r="M26" s="71">
        <f t="shared" si="8"/>
        <v>0</v>
      </c>
      <c r="N26" s="71">
        <f t="shared" si="8"/>
        <v>0</v>
      </c>
      <c r="O26" s="71">
        <f t="shared" si="8"/>
        <v>0</v>
      </c>
      <c r="P26" s="62">
        <f>ADITIVO!F141</f>
        <v>0</v>
      </c>
    </row>
    <row r="27" spans="2:16" ht="21.75" customHeight="1">
      <c r="B27" s="162" t="str">
        <f>ADITIVO!A143</f>
        <v>09.00.000</v>
      </c>
      <c r="C27" s="164" t="str">
        <f>ADITIVO!B143</f>
        <v>INSTALACOES ELETRICAS</v>
      </c>
      <c r="D27" s="59"/>
      <c r="E27" s="59"/>
      <c r="F27" s="59"/>
      <c r="G27" s="59">
        <v>0.1</v>
      </c>
      <c r="H27" s="59">
        <v>0.1</v>
      </c>
      <c r="I27" s="59"/>
      <c r="J27" s="59"/>
      <c r="K27" s="59">
        <v>0.2</v>
      </c>
      <c r="L27" s="59">
        <v>0.2</v>
      </c>
      <c r="M27" s="59">
        <v>0.3</v>
      </c>
      <c r="N27" s="59">
        <v>0.1</v>
      </c>
      <c r="O27" s="59"/>
      <c r="P27" s="60">
        <f>SUM(D27:O27)</f>
        <v>1.0000000000000002</v>
      </c>
    </row>
    <row r="28" spans="2:16" ht="21.75" customHeight="1">
      <c r="B28" s="163"/>
      <c r="C28" s="165"/>
      <c r="D28" s="61">
        <f>D27*$P$28</f>
        <v>0</v>
      </c>
      <c r="E28" s="61">
        <f aca="true" t="shared" si="9" ref="E28:N28">E27*$P$28</f>
        <v>0</v>
      </c>
      <c r="F28" s="61">
        <f t="shared" si="9"/>
        <v>0</v>
      </c>
      <c r="G28" s="61">
        <f t="shared" si="9"/>
        <v>0</v>
      </c>
      <c r="H28" s="61">
        <f t="shared" si="9"/>
        <v>0</v>
      </c>
      <c r="I28" s="61">
        <f t="shared" si="9"/>
        <v>0</v>
      </c>
      <c r="J28" s="61">
        <f t="shared" si="9"/>
        <v>0</v>
      </c>
      <c r="K28" s="61">
        <f t="shared" si="9"/>
        <v>0</v>
      </c>
      <c r="L28" s="61">
        <f t="shared" si="9"/>
        <v>0</v>
      </c>
      <c r="M28" s="61">
        <f t="shared" si="9"/>
        <v>0</v>
      </c>
      <c r="N28" s="61">
        <f t="shared" si="9"/>
        <v>0</v>
      </c>
      <c r="O28" s="61">
        <f>O27*$P$28</f>
        <v>0</v>
      </c>
      <c r="P28" s="62">
        <f>ADITIVO!F169</f>
        <v>0</v>
      </c>
    </row>
    <row r="29" spans="2:24" ht="21.75" customHeight="1">
      <c r="B29" s="162" t="str">
        <f>ADITIVO!A171</f>
        <v>12.00.000</v>
      </c>
      <c r="C29" s="164" t="str">
        <f>ADITIVO!B171</f>
        <v>REVESTIMENTOS: TETO E PAREDE</v>
      </c>
      <c r="D29" s="69"/>
      <c r="E29" s="69"/>
      <c r="F29" s="69"/>
      <c r="G29" s="69"/>
      <c r="H29" s="69"/>
      <c r="I29" s="69"/>
      <c r="J29" s="69">
        <v>0.5</v>
      </c>
      <c r="K29" s="69">
        <v>0.5</v>
      </c>
      <c r="L29" s="69"/>
      <c r="M29" s="69"/>
      <c r="N29" s="69"/>
      <c r="O29" s="69"/>
      <c r="P29" s="70">
        <f>SUM(D29:O29)</f>
        <v>1</v>
      </c>
      <c r="X29" s="66"/>
    </row>
    <row r="30" spans="2:16" ht="21.75" customHeight="1">
      <c r="B30" s="163"/>
      <c r="C30" s="165"/>
      <c r="D30" s="71">
        <f>D29*$P$30</f>
        <v>0</v>
      </c>
      <c r="E30" s="71">
        <f aca="true" t="shared" si="10" ref="E30:O30">E29*$P$30</f>
        <v>0</v>
      </c>
      <c r="F30" s="71">
        <f t="shared" si="10"/>
        <v>0</v>
      </c>
      <c r="G30" s="71">
        <f t="shared" si="10"/>
        <v>0</v>
      </c>
      <c r="H30" s="71">
        <f t="shared" si="10"/>
        <v>0</v>
      </c>
      <c r="I30" s="71">
        <f t="shared" si="10"/>
        <v>0</v>
      </c>
      <c r="J30" s="71">
        <f t="shared" si="10"/>
        <v>0</v>
      </c>
      <c r="K30" s="71">
        <f t="shared" si="10"/>
        <v>0</v>
      </c>
      <c r="L30" s="71">
        <f t="shared" si="10"/>
        <v>0</v>
      </c>
      <c r="M30" s="71">
        <f t="shared" si="10"/>
        <v>0</v>
      </c>
      <c r="N30" s="71">
        <f t="shared" si="10"/>
        <v>0</v>
      </c>
      <c r="O30" s="71">
        <f t="shared" si="10"/>
        <v>0</v>
      </c>
      <c r="P30" s="62">
        <f>ADITIVO!F185</f>
        <v>0</v>
      </c>
    </row>
    <row r="31" spans="2:16" ht="21.75" customHeight="1">
      <c r="B31" s="162" t="str">
        <f>ADITIVO!A187</f>
        <v>13.00.000</v>
      </c>
      <c r="C31" s="164" t="str">
        <f>ADITIVO!B187</f>
        <v>PISOS INTERNOS / RODAPES / PEITORIS</v>
      </c>
      <c r="D31" s="69"/>
      <c r="E31" s="69"/>
      <c r="F31" s="69"/>
      <c r="G31" s="69"/>
      <c r="H31" s="69"/>
      <c r="I31" s="69"/>
      <c r="J31" s="69"/>
      <c r="K31" s="69"/>
      <c r="L31" s="69">
        <v>0.5</v>
      </c>
      <c r="M31" s="69">
        <v>0.5</v>
      </c>
      <c r="N31" s="69"/>
      <c r="O31" s="69"/>
      <c r="P31" s="70">
        <f>SUM(D31:O31)</f>
        <v>1</v>
      </c>
    </row>
    <row r="32" spans="2:16" ht="21.75" customHeight="1">
      <c r="B32" s="163"/>
      <c r="C32" s="165"/>
      <c r="D32" s="71">
        <f>D31*$P$32</f>
        <v>0</v>
      </c>
      <c r="E32" s="71">
        <f aca="true" t="shared" si="11" ref="E32:O32">E31*$P$32</f>
        <v>0</v>
      </c>
      <c r="F32" s="71">
        <f t="shared" si="11"/>
        <v>0</v>
      </c>
      <c r="G32" s="71">
        <f t="shared" si="11"/>
        <v>0</v>
      </c>
      <c r="H32" s="71">
        <f t="shared" si="11"/>
        <v>0</v>
      </c>
      <c r="I32" s="71">
        <f t="shared" si="11"/>
        <v>0</v>
      </c>
      <c r="J32" s="71">
        <f t="shared" si="11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1">
        <f t="shared" si="11"/>
        <v>0</v>
      </c>
      <c r="O32" s="71">
        <f t="shared" si="11"/>
        <v>0</v>
      </c>
      <c r="P32" s="62">
        <f>ADITIVO!F194</f>
        <v>0</v>
      </c>
    </row>
    <row r="33" spans="2:16" ht="21.75" customHeight="1">
      <c r="B33" s="162" t="str">
        <f>ADITIVO!A196</f>
        <v>14.00.000</v>
      </c>
      <c r="C33" s="164" t="str">
        <f>ADITIVO!B196</f>
        <v>VIDROS</v>
      </c>
      <c r="D33" s="69"/>
      <c r="E33" s="69"/>
      <c r="F33" s="69"/>
      <c r="G33" s="69"/>
      <c r="H33" s="69"/>
      <c r="I33" s="69"/>
      <c r="J33" s="69"/>
      <c r="K33" s="69"/>
      <c r="L33" s="69">
        <v>1</v>
      </c>
      <c r="M33" s="69"/>
      <c r="N33" s="69"/>
      <c r="O33" s="69"/>
      <c r="P33" s="70">
        <f>SUM(D33:O33)</f>
        <v>1</v>
      </c>
    </row>
    <row r="34" spans="2:16" ht="21.75" customHeight="1">
      <c r="B34" s="163"/>
      <c r="C34" s="165"/>
      <c r="D34" s="71">
        <f>D33*$P$34</f>
        <v>0</v>
      </c>
      <c r="E34" s="71">
        <f aca="true" t="shared" si="12" ref="E34:O34">E33*$P$34</f>
        <v>0</v>
      </c>
      <c r="F34" s="71">
        <f t="shared" si="12"/>
        <v>0</v>
      </c>
      <c r="G34" s="71">
        <f t="shared" si="12"/>
        <v>0</v>
      </c>
      <c r="H34" s="71">
        <f t="shared" si="12"/>
        <v>0</v>
      </c>
      <c r="I34" s="71">
        <f t="shared" si="12"/>
        <v>0</v>
      </c>
      <c r="J34" s="71">
        <f t="shared" si="12"/>
        <v>0</v>
      </c>
      <c r="K34" s="71">
        <f t="shared" si="12"/>
        <v>0</v>
      </c>
      <c r="L34" s="71">
        <f t="shared" si="12"/>
        <v>0</v>
      </c>
      <c r="M34" s="71">
        <f t="shared" si="12"/>
        <v>0</v>
      </c>
      <c r="N34" s="71">
        <f t="shared" si="12"/>
        <v>0</v>
      </c>
      <c r="O34" s="71">
        <f t="shared" si="12"/>
        <v>0</v>
      </c>
      <c r="P34" s="62">
        <f>ADITIVO!F201</f>
        <v>0</v>
      </c>
    </row>
    <row r="35" spans="2:16" ht="21.75" customHeight="1">
      <c r="B35" s="162" t="str">
        <f>ADITIVO!A203</f>
        <v>15.00.000</v>
      </c>
      <c r="C35" s="164" t="str">
        <f>ADITIVO!B203</f>
        <v>PINTURA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>
        <v>1</v>
      </c>
      <c r="P35" s="70">
        <f>SUM(D35:O35)</f>
        <v>1</v>
      </c>
    </row>
    <row r="36" spans="2:16" ht="21.75" customHeight="1">
      <c r="B36" s="163"/>
      <c r="C36" s="165"/>
      <c r="D36" s="71">
        <f>D35*$P$36</f>
        <v>0</v>
      </c>
      <c r="E36" s="71">
        <f aca="true" t="shared" si="13" ref="E36:O36">E35*$P$36</f>
        <v>0</v>
      </c>
      <c r="F36" s="71">
        <f t="shared" si="13"/>
        <v>0</v>
      </c>
      <c r="G36" s="71">
        <f t="shared" si="13"/>
        <v>0</v>
      </c>
      <c r="H36" s="71">
        <f t="shared" si="13"/>
        <v>0</v>
      </c>
      <c r="I36" s="71">
        <f t="shared" si="13"/>
        <v>0</v>
      </c>
      <c r="J36" s="71">
        <f t="shared" si="13"/>
        <v>0</v>
      </c>
      <c r="K36" s="71">
        <f t="shared" si="13"/>
        <v>0</v>
      </c>
      <c r="L36" s="71">
        <f t="shared" si="13"/>
        <v>0</v>
      </c>
      <c r="M36" s="71">
        <f t="shared" si="13"/>
        <v>0</v>
      </c>
      <c r="N36" s="71">
        <f t="shared" si="13"/>
        <v>0</v>
      </c>
      <c r="O36" s="71">
        <f t="shared" si="13"/>
        <v>0</v>
      </c>
      <c r="P36" s="62">
        <f>ADITIVO!F213</f>
        <v>0</v>
      </c>
    </row>
    <row r="37" spans="2:16" ht="21.75" customHeight="1">
      <c r="B37" s="162" t="str">
        <f>ADITIVO!A215</f>
        <v>16.00.000</v>
      </c>
      <c r="C37" s="164" t="str">
        <f>ADITIVO!B215</f>
        <v>SERVICOS COMPLEMENTARES</v>
      </c>
      <c r="D37" s="69">
        <v>0.15</v>
      </c>
      <c r="E37" s="69"/>
      <c r="F37" s="69"/>
      <c r="G37" s="69"/>
      <c r="H37" s="69"/>
      <c r="I37" s="69">
        <v>0.05</v>
      </c>
      <c r="J37" s="69"/>
      <c r="K37" s="69"/>
      <c r="L37" s="69"/>
      <c r="M37" s="69">
        <v>0.3</v>
      </c>
      <c r="N37" s="69">
        <v>0.4</v>
      </c>
      <c r="O37" s="69">
        <v>0.1</v>
      </c>
      <c r="P37" s="70">
        <f>SUM(D37:O37)</f>
        <v>1</v>
      </c>
    </row>
    <row r="38" spans="2:16" ht="21.75" customHeight="1">
      <c r="B38" s="163"/>
      <c r="C38" s="165"/>
      <c r="D38" s="71">
        <f aca="true" t="shared" si="14" ref="D38:O38">D37*$P$38</f>
        <v>0</v>
      </c>
      <c r="E38" s="71">
        <f t="shared" si="14"/>
        <v>0</v>
      </c>
      <c r="F38" s="71">
        <f t="shared" si="14"/>
        <v>0</v>
      </c>
      <c r="G38" s="71">
        <f t="shared" si="14"/>
        <v>0</v>
      </c>
      <c r="H38" s="71">
        <f t="shared" si="14"/>
        <v>0</v>
      </c>
      <c r="I38" s="71">
        <f t="shared" si="14"/>
        <v>0</v>
      </c>
      <c r="J38" s="71">
        <f t="shared" si="14"/>
        <v>0</v>
      </c>
      <c r="K38" s="71">
        <f t="shared" si="14"/>
        <v>0</v>
      </c>
      <c r="L38" s="71">
        <f t="shared" si="14"/>
        <v>0</v>
      </c>
      <c r="M38" s="71">
        <f t="shared" si="14"/>
        <v>0</v>
      </c>
      <c r="N38" s="71">
        <f t="shared" si="14"/>
        <v>0</v>
      </c>
      <c r="O38" s="71">
        <f t="shared" si="14"/>
        <v>0</v>
      </c>
      <c r="P38" s="62">
        <f>ADITIVO!F242</f>
        <v>0</v>
      </c>
    </row>
    <row r="39" spans="2:25" s="72" customFormat="1" ht="35.25" customHeight="1">
      <c r="B39" s="158" t="s">
        <v>407</v>
      </c>
      <c r="C39" s="159"/>
      <c r="D39" s="73">
        <f aca="true" t="shared" si="15" ref="D39:P39">ROUND(SUM(D12+D14+D16+D18+D20+D22+D24+D26+D28+D30+D32+D34+D36+D38),2)</f>
        <v>0</v>
      </c>
      <c r="E39" s="73">
        <f t="shared" si="15"/>
        <v>0</v>
      </c>
      <c r="F39" s="73">
        <f t="shared" si="15"/>
        <v>0</v>
      </c>
      <c r="G39" s="73">
        <f t="shared" si="15"/>
        <v>0</v>
      </c>
      <c r="H39" s="73">
        <f t="shared" si="15"/>
        <v>0</v>
      </c>
      <c r="I39" s="73">
        <f t="shared" si="15"/>
        <v>0</v>
      </c>
      <c r="J39" s="73">
        <f t="shared" si="15"/>
        <v>0</v>
      </c>
      <c r="K39" s="73">
        <f t="shared" si="15"/>
        <v>0</v>
      </c>
      <c r="L39" s="73">
        <f t="shared" si="15"/>
        <v>0</v>
      </c>
      <c r="M39" s="73">
        <f t="shared" si="15"/>
        <v>0</v>
      </c>
      <c r="N39" s="73">
        <f t="shared" si="15"/>
        <v>0</v>
      </c>
      <c r="O39" s="73">
        <f t="shared" si="15"/>
        <v>0</v>
      </c>
      <c r="P39" s="73">
        <f t="shared" si="15"/>
        <v>0</v>
      </c>
      <c r="Q39" s="74"/>
      <c r="R39" s="75"/>
      <c r="S39" s="75"/>
      <c r="T39" s="75"/>
      <c r="U39" s="75"/>
      <c r="V39" s="75"/>
      <c r="W39" s="75"/>
      <c r="X39" s="75"/>
      <c r="Y39" s="75"/>
    </row>
    <row r="40" spans="2:25" s="72" customFormat="1" ht="15" customHeight="1">
      <c r="B40" s="160"/>
      <c r="C40" s="160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R40" s="75"/>
      <c r="S40" s="75"/>
      <c r="T40" s="75"/>
      <c r="U40" s="75"/>
      <c r="V40" s="75"/>
      <c r="W40" s="75"/>
      <c r="X40" s="75"/>
      <c r="Y40" s="75"/>
    </row>
    <row r="41" spans="2:25" s="72" customFormat="1" ht="15" customHeight="1">
      <c r="B41" s="77"/>
      <c r="C41" s="77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R41" s="75"/>
      <c r="S41" s="75"/>
      <c r="T41" s="75"/>
      <c r="U41" s="75"/>
      <c r="V41" s="75"/>
      <c r="W41" s="75"/>
      <c r="X41" s="75"/>
      <c r="Y41" s="75"/>
    </row>
    <row r="42" spans="2:25" s="72" customFormat="1" ht="15" customHeight="1">
      <c r="B42" s="78"/>
      <c r="C42" s="78"/>
      <c r="D42" s="78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R42" s="75"/>
      <c r="S42" s="75"/>
      <c r="T42" s="75"/>
      <c r="U42" s="75"/>
      <c r="V42" s="75"/>
      <c r="W42" s="75"/>
      <c r="X42" s="75"/>
      <c r="Y42" s="75"/>
    </row>
    <row r="43" spans="2:5" ht="13.5" customHeight="1">
      <c r="B43" s="56"/>
      <c r="C43" s="79"/>
      <c r="D43" s="79"/>
      <c r="E43" s="80"/>
    </row>
    <row r="44" spans="2:16" ht="14.25" customHeight="1">
      <c r="B44" s="56"/>
      <c r="C44" s="56"/>
      <c r="D44" s="56"/>
      <c r="E44" s="81"/>
      <c r="F44" s="82"/>
      <c r="G44" s="82"/>
      <c r="L44" s="82"/>
      <c r="M44" s="82"/>
      <c r="N44" s="82"/>
      <c r="O44" s="82"/>
      <c r="P44" s="82"/>
    </row>
    <row r="45" spans="2:16" ht="14.25" customHeight="1">
      <c r="B45" s="161"/>
      <c r="C45" s="161"/>
      <c r="D45" s="161"/>
      <c r="E45" s="83"/>
      <c r="L45" s="82"/>
      <c r="M45" s="82"/>
      <c r="N45" s="82"/>
      <c r="O45" s="82"/>
      <c r="P45" s="82"/>
    </row>
    <row r="46" spans="2:16" ht="18" customHeight="1">
      <c r="B46" s="157"/>
      <c r="C46" s="157"/>
      <c r="L46" s="82"/>
      <c r="M46" s="82"/>
      <c r="N46" s="82"/>
      <c r="O46" s="82"/>
      <c r="P46" s="82"/>
    </row>
    <row r="47" spans="2:25" ht="18" customHeight="1">
      <c r="B47" s="157"/>
      <c r="C47" s="157"/>
      <c r="L47" s="157"/>
      <c r="M47" s="157"/>
      <c r="N47" s="157"/>
      <c r="O47" s="157"/>
      <c r="P47" s="157"/>
      <c r="R47" s="52"/>
      <c r="S47" s="52"/>
      <c r="T47" s="52"/>
      <c r="U47" s="52"/>
      <c r="V47" s="52"/>
      <c r="W47" s="52"/>
      <c r="X47" s="52"/>
      <c r="Y47" s="52"/>
    </row>
    <row r="48" ht="18" customHeight="1"/>
    <row r="49" ht="18" customHeight="1"/>
    <row r="50" ht="18" customHeight="1"/>
    <row r="51" spans="6:25" ht="18" customHeight="1">
      <c r="F51" s="84"/>
      <c r="G51" s="84"/>
      <c r="R51" s="52"/>
      <c r="S51" s="52"/>
      <c r="T51" s="52"/>
      <c r="U51" s="52"/>
      <c r="V51" s="52"/>
      <c r="W51" s="52"/>
      <c r="X51" s="52"/>
      <c r="Y51" s="52"/>
    </row>
  </sheetData>
  <sheetProtection password="FA12" sheet="1"/>
  <protectedRanges>
    <protectedRange sqref="D43" name="Intervalo1_1"/>
  </protectedRanges>
  <mergeCells count="42">
    <mergeCell ref="C2:P2"/>
    <mergeCell ref="C3:P3"/>
    <mergeCell ref="C5:P5"/>
    <mergeCell ref="C6:P6"/>
    <mergeCell ref="C7:P7"/>
    <mergeCell ref="B9:B10"/>
    <mergeCell ref="C9:C10"/>
    <mergeCell ref="P9:P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35:B36"/>
    <mergeCell ref="C35:C36"/>
    <mergeCell ref="B37:B38"/>
    <mergeCell ref="C37:C38"/>
    <mergeCell ref="B29:B30"/>
    <mergeCell ref="C29:C30"/>
    <mergeCell ref="B31:B32"/>
    <mergeCell ref="C31:C32"/>
    <mergeCell ref="B33:B34"/>
    <mergeCell ref="C33:C34"/>
    <mergeCell ref="L47:P47"/>
    <mergeCell ref="B39:C39"/>
    <mergeCell ref="B40:C40"/>
    <mergeCell ref="B45:D45"/>
    <mergeCell ref="B46:C46"/>
    <mergeCell ref="B47:C47"/>
  </mergeCells>
  <conditionalFormatting sqref="P11">
    <cfRule type="cellIs" priority="47" dxfId="0" operator="equal" stopIfTrue="1">
      <formula>0</formula>
    </cfRule>
  </conditionalFormatting>
  <conditionalFormatting sqref="P13">
    <cfRule type="cellIs" priority="46" dxfId="0" operator="equal" stopIfTrue="1">
      <formula>0</formula>
    </cfRule>
  </conditionalFormatting>
  <conditionalFormatting sqref="P11 P13">
    <cfRule type="cellIs" priority="45" dxfId="2" operator="notEqual" stopIfTrue="1">
      <formula>1</formula>
    </cfRule>
  </conditionalFormatting>
  <conditionalFormatting sqref="P15">
    <cfRule type="cellIs" priority="44" dxfId="0" operator="equal" stopIfTrue="1">
      <formula>0</formula>
    </cfRule>
  </conditionalFormatting>
  <conditionalFormatting sqref="P15">
    <cfRule type="cellIs" priority="43" dxfId="2" operator="notEqual" stopIfTrue="1">
      <formula>1</formula>
    </cfRule>
  </conditionalFormatting>
  <conditionalFormatting sqref="P17">
    <cfRule type="cellIs" priority="42" dxfId="0" operator="equal" stopIfTrue="1">
      <formula>0</formula>
    </cfRule>
  </conditionalFormatting>
  <conditionalFormatting sqref="P17">
    <cfRule type="cellIs" priority="41" dxfId="2" operator="notEqual" stopIfTrue="1">
      <formula>1</formula>
    </cfRule>
  </conditionalFormatting>
  <conditionalFormatting sqref="P19">
    <cfRule type="cellIs" priority="40" dxfId="0" operator="equal" stopIfTrue="1">
      <formula>0</formula>
    </cfRule>
  </conditionalFormatting>
  <conditionalFormatting sqref="P19">
    <cfRule type="cellIs" priority="39" dxfId="2" operator="notEqual" stopIfTrue="1">
      <formula>1</formula>
    </cfRule>
  </conditionalFormatting>
  <conditionalFormatting sqref="P21">
    <cfRule type="cellIs" priority="38" dxfId="0" operator="equal" stopIfTrue="1">
      <formula>0</formula>
    </cfRule>
  </conditionalFormatting>
  <conditionalFormatting sqref="P21">
    <cfRule type="cellIs" priority="37" dxfId="2" operator="notEqual" stopIfTrue="1">
      <formula>1</formula>
    </cfRule>
  </conditionalFormatting>
  <conditionalFormatting sqref="D11:E11">
    <cfRule type="cellIs" priority="36" dxfId="0" operator="equal" stopIfTrue="1">
      <formula>0</formula>
    </cfRule>
  </conditionalFormatting>
  <conditionalFormatting sqref="F11:O11">
    <cfRule type="cellIs" priority="35" dxfId="0" operator="equal" stopIfTrue="1">
      <formula>0</formula>
    </cfRule>
  </conditionalFormatting>
  <conditionalFormatting sqref="D21:E21 D19:E19 D17:E17 D15:E15 D13:E13">
    <cfRule type="cellIs" priority="34" dxfId="0" operator="equal" stopIfTrue="1">
      <formula>0</formula>
    </cfRule>
  </conditionalFormatting>
  <conditionalFormatting sqref="F21:O21 F19:O19 F15:O15 F13:O13 F17:O17">
    <cfRule type="cellIs" priority="33" dxfId="0" operator="equal" stopIfTrue="1">
      <formula>0</formula>
    </cfRule>
  </conditionalFormatting>
  <conditionalFormatting sqref="P23">
    <cfRule type="cellIs" priority="28" dxfId="0" operator="equal" stopIfTrue="1">
      <formula>0</formula>
    </cfRule>
  </conditionalFormatting>
  <conditionalFormatting sqref="P23">
    <cfRule type="cellIs" priority="27" dxfId="2" operator="notEqual" stopIfTrue="1">
      <formula>1</formula>
    </cfRule>
  </conditionalFormatting>
  <conditionalFormatting sqref="D23:E23">
    <cfRule type="cellIs" priority="26" dxfId="0" operator="equal" stopIfTrue="1">
      <formula>0</formula>
    </cfRule>
  </conditionalFormatting>
  <conditionalFormatting sqref="F23:O23">
    <cfRule type="cellIs" priority="25" dxfId="0" operator="equal" stopIfTrue="1">
      <formula>0</formula>
    </cfRule>
  </conditionalFormatting>
  <conditionalFormatting sqref="P25">
    <cfRule type="cellIs" priority="24" dxfId="0" operator="equal" stopIfTrue="1">
      <formula>0</formula>
    </cfRule>
  </conditionalFormatting>
  <conditionalFormatting sqref="P25">
    <cfRule type="cellIs" priority="23" dxfId="2" operator="notEqual" stopIfTrue="1">
      <formula>1</formula>
    </cfRule>
  </conditionalFormatting>
  <conditionalFormatting sqref="D25:E25">
    <cfRule type="cellIs" priority="22" dxfId="0" operator="equal" stopIfTrue="1">
      <formula>0</formula>
    </cfRule>
  </conditionalFormatting>
  <conditionalFormatting sqref="F25:O25">
    <cfRule type="cellIs" priority="21" dxfId="0" operator="equal" stopIfTrue="1">
      <formula>0</formula>
    </cfRule>
  </conditionalFormatting>
  <conditionalFormatting sqref="P29">
    <cfRule type="cellIs" priority="20" dxfId="0" operator="equal" stopIfTrue="1">
      <formula>0</formula>
    </cfRule>
  </conditionalFormatting>
  <conditionalFormatting sqref="P29">
    <cfRule type="cellIs" priority="19" dxfId="2" operator="notEqual" stopIfTrue="1">
      <formula>1</formula>
    </cfRule>
  </conditionalFormatting>
  <conditionalFormatting sqref="D29:E29">
    <cfRule type="cellIs" priority="18" dxfId="0" operator="equal" stopIfTrue="1">
      <formula>0</formula>
    </cfRule>
  </conditionalFormatting>
  <conditionalFormatting sqref="F29:O29">
    <cfRule type="cellIs" priority="17" dxfId="0" operator="equal" stopIfTrue="1">
      <formula>0</formula>
    </cfRule>
  </conditionalFormatting>
  <conditionalFormatting sqref="D31:O31">
    <cfRule type="cellIs" priority="16" dxfId="0" operator="equal" stopIfTrue="1">
      <formula>0</formula>
    </cfRule>
  </conditionalFormatting>
  <conditionalFormatting sqref="D33:O33">
    <cfRule type="cellIs" priority="15" dxfId="0" operator="equal" stopIfTrue="1">
      <formula>0</formula>
    </cfRule>
  </conditionalFormatting>
  <conditionalFormatting sqref="D35:O35">
    <cfRule type="cellIs" priority="14" dxfId="0" operator="equal" stopIfTrue="1">
      <formula>0</formula>
    </cfRule>
  </conditionalFormatting>
  <conditionalFormatting sqref="D37:O37">
    <cfRule type="cellIs" priority="13" dxfId="0" operator="equal" stopIfTrue="1">
      <formula>0</formula>
    </cfRule>
  </conditionalFormatting>
  <conditionalFormatting sqref="P31">
    <cfRule type="cellIs" priority="12" dxfId="0" operator="equal" stopIfTrue="1">
      <formula>0</formula>
    </cfRule>
  </conditionalFormatting>
  <conditionalFormatting sqref="P31">
    <cfRule type="cellIs" priority="11" dxfId="2" operator="notEqual" stopIfTrue="1">
      <formula>1</formula>
    </cfRule>
  </conditionalFormatting>
  <conditionalFormatting sqref="P33">
    <cfRule type="cellIs" priority="10" dxfId="0" operator="equal" stopIfTrue="1">
      <formula>0</formula>
    </cfRule>
  </conditionalFormatting>
  <conditionalFormatting sqref="P33">
    <cfRule type="cellIs" priority="9" dxfId="2" operator="notEqual" stopIfTrue="1">
      <formula>1</formula>
    </cfRule>
  </conditionalFormatting>
  <conditionalFormatting sqref="P35">
    <cfRule type="cellIs" priority="8" dxfId="0" operator="equal" stopIfTrue="1">
      <formula>0</formula>
    </cfRule>
  </conditionalFormatting>
  <conditionalFormatting sqref="P35">
    <cfRule type="cellIs" priority="7" dxfId="2" operator="notEqual" stopIfTrue="1">
      <formula>1</formula>
    </cfRule>
  </conditionalFormatting>
  <conditionalFormatting sqref="P37">
    <cfRule type="cellIs" priority="6" dxfId="0" operator="equal" stopIfTrue="1">
      <formula>0</formula>
    </cfRule>
  </conditionalFormatting>
  <conditionalFormatting sqref="P37">
    <cfRule type="cellIs" priority="5" dxfId="2" operator="notEqual" stopIfTrue="1">
      <formula>1</formula>
    </cfRule>
  </conditionalFormatting>
  <conditionalFormatting sqref="P27">
    <cfRule type="cellIs" priority="4" dxfId="0" operator="equal" stopIfTrue="1">
      <formula>0</formula>
    </cfRule>
  </conditionalFormatting>
  <conditionalFormatting sqref="P27">
    <cfRule type="cellIs" priority="3" dxfId="2" operator="notEqual" stopIfTrue="1">
      <formula>1</formula>
    </cfRule>
  </conditionalFormatting>
  <conditionalFormatting sqref="D27:E27">
    <cfRule type="cellIs" priority="2" dxfId="0" operator="equal" stopIfTrue="1">
      <formula>0</formula>
    </cfRule>
  </conditionalFormatting>
  <conditionalFormatting sqref="F27:O27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Lenovo</cp:lastModifiedBy>
  <cp:lastPrinted>2021-08-18T18:51:11Z</cp:lastPrinted>
  <dcterms:created xsi:type="dcterms:W3CDTF">2015-04-15T13:29:46Z</dcterms:created>
  <dcterms:modified xsi:type="dcterms:W3CDTF">2021-08-23T14:18:27Z</dcterms:modified>
  <cp:category/>
  <cp:version/>
  <cp:contentType/>
  <cp:contentStatus/>
</cp:coreProperties>
</file>